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585" windowWidth="19815" windowHeight="6600"/>
  </bookViews>
  <sheets>
    <sheet name="Combined budget (BS)" sheetId="7" r:id="rId1"/>
  </sheets>
  <externalReferences>
    <externalReference r:id="rId2"/>
  </externalReferences>
  <definedNames>
    <definedName name="_xlnm.Print_Titles" localSheetId="0">'Combined budget (BS)'!$5:$5</definedName>
  </definedNames>
  <calcPr calcId="144525"/>
</workbook>
</file>

<file path=xl/calcChain.xml><?xml version="1.0" encoding="utf-8"?>
<calcChain xmlns="http://schemas.openxmlformats.org/spreadsheetml/2006/main">
  <c r="U83" i="7" l="1"/>
  <c r="O46" i="7" l="1"/>
  <c r="O40" i="7"/>
  <c r="F40" i="7"/>
  <c r="U96" i="7"/>
  <c r="E90" i="7"/>
  <c r="E92" i="7" s="1"/>
  <c r="E84" i="7"/>
  <c r="E86" i="7" s="1"/>
  <c r="B78" i="7"/>
  <c r="D76" i="7"/>
  <c r="F73" i="7"/>
  <c r="D73" i="7"/>
  <c r="B71" i="7"/>
  <c r="B72" i="7" s="1"/>
  <c r="B73" i="7" s="1"/>
  <c r="B74" i="7" s="1"/>
  <c r="D69" i="7"/>
  <c r="D68" i="7"/>
  <c r="D64" i="7"/>
  <c r="B62" i="7"/>
  <c r="B63" i="7" s="1"/>
  <c r="B64" i="7" s="1"/>
  <c r="B65" i="7" s="1"/>
  <c r="B66" i="7" s="1"/>
  <c r="B67" i="7" s="1"/>
  <c r="B68" i="7" s="1"/>
  <c r="B69" i="7" s="1"/>
  <c r="N56" i="7"/>
  <c r="E56" i="7"/>
  <c r="E55" i="7"/>
  <c r="O53" i="7"/>
  <c r="N53" i="7"/>
  <c r="N52" i="7" s="1"/>
  <c r="Q52" i="7"/>
  <c r="P52" i="7"/>
  <c r="P79" i="7" s="1"/>
  <c r="O52" i="7"/>
  <c r="M52" i="7"/>
  <c r="M79" i="7" s="1"/>
  <c r="M80" i="7" s="1"/>
  <c r="L52" i="7"/>
  <c r="L79" i="7" s="1"/>
  <c r="L80" i="7" s="1"/>
  <c r="K52" i="7"/>
  <c r="K79" i="7" s="1"/>
  <c r="J52" i="7"/>
  <c r="I52" i="7"/>
  <c r="I79" i="7" s="1"/>
  <c r="I80" i="7" s="1"/>
  <c r="H52" i="7"/>
  <c r="G52" i="7"/>
  <c r="F52" i="7"/>
  <c r="E52" i="7"/>
  <c r="E79" i="7" s="1"/>
  <c r="E80" i="7" s="1"/>
  <c r="D52" i="7"/>
  <c r="D50" i="7"/>
  <c r="D49" i="7"/>
  <c r="G48" i="7"/>
  <c r="G79" i="7" s="1"/>
  <c r="D48" i="7"/>
  <c r="O47" i="7"/>
  <c r="F47" i="7"/>
  <c r="D47" i="7"/>
  <c r="O79" i="7"/>
  <c r="D46" i="7"/>
  <c r="D45" i="7"/>
  <c r="Q43" i="7"/>
  <c r="H43" i="7"/>
  <c r="D41" i="7"/>
  <c r="D40" i="7"/>
  <c r="N36" i="7"/>
  <c r="N79" i="7" s="1"/>
  <c r="N80" i="7" s="1"/>
  <c r="Q32" i="7"/>
  <c r="H32" i="7"/>
  <c r="B31" i="7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P27" i="7"/>
  <c r="N27" i="7"/>
  <c r="M27" i="7"/>
  <c r="L27" i="7"/>
  <c r="K27" i="7"/>
  <c r="J27" i="7"/>
  <c r="I27" i="7"/>
  <c r="H27" i="7"/>
  <c r="G27" i="7"/>
  <c r="F27" i="7"/>
  <c r="E27" i="7"/>
  <c r="D23" i="7"/>
  <c r="D13" i="7"/>
  <c r="U11" i="7"/>
  <c r="Q9" i="7"/>
  <c r="Q27" i="7" s="1"/>
  <c r="P9" i="7"/>
  <c r="O9" i="7"/>
  <c r="O27" i="7" s="1"/>
  <c r="H9" i="7"/>
  <c r="G9" i="7"/>
  <c r="F9" i="7"/>
  <c r="D9" i="7"/>
  <c r="D27" i="7" s="1"/>
  <c r="D79" i="7" l="1"/>
  <c r="F79" i="7"/>
  <c r="F80" i="7" s="1"/>
  <c r="E87" i="7" s="1"/>
  <c r="G80" i="7"/>
  <c r="H79" i="7"/>
  <c r="H80" i="7" s="1"/>
  <c r="E93" i="7" s="1"/>
  <c r="E94" i="7" s="1"/>
  <c r="K80" i="7"/>
  <c r="P80" i="7"/>
  <c r="Q79" i="7"/>
  <c r="Q80" i="7" s="1"/>
  <c r="Q91" i="7" s="1"/>
  <c r="O80" i="7"/>
  <c r="Q87" i="7" s="1"/>
  <c r="D80" i="7"/>
  <c r="E88" i="7"/>
  <c r="Q90" i="7" l="1"/>
  <c r="Q94" i="7" s="1"/>
  <c r="Q84" i="7"/>
  <c r="Q86" i="7" s="1"/>
  <c r="Q88" i="7" s="1"/>
</calcChain>
</file>

<file path=xl/sharedStrings.xml><?xml version="1.0" encoding="utf-8"?>
<sst xmlns="http://schemas.openxmlformats.org/spreadsheetml/2006/main" count="110" uniqueCount="96">
  <si>
    <t>BHILAI MAHILA MAHAVIDYALAYA, HOSPITAL AREA BHILAI</t>
  </si>
  <si>
    <t>SELF FINANCING COURSES    ( ANNEXURE -  II  )</t>
  </si>
  <si>
    <t>No.</t>
  </si>
  <si>
    <t>PARTICULARS</t>
  </si>
  <si>
    <t>Actual Expenses   (01.04.19 to 31.03.20)</t>
  </si>
  <si>
    <t xml:space="preserve">Budget for  Balance           (01.03.16 to 31.03.16)            </t>
  </si>
  <si>
    <t>A</t>
  </si>
  <si>
    <t>NON RECURRING</t>
  </si>
  <si>
    <t>Books and Journals</t>
  </si>
  <si>
    <t>Office Equipment/ Science Equipment</t>
  </si>
  <si>
    <t>Fire Fighting</t>
  </si>
  <si>
    <t>Construction Work (College Building &amp; Others)</t>
  </si>
  <si>
    <t>Electrical Appliances</t>
  </si>
  <si>
    <t xml:space="preserve">Furniture, Fixture &amp; Fitings </t>
  </si>
  <si>
    <t xml:space="preserve">Plant &amp; Machinary </t>
  </si>
  <si>
    <t>TOTAL (A)</t>
  </si>
  <si>
    <t>B</t>
  </si>
  <si>
    <t xml:space="preserve">RECURRING  </t>
  </si>
  <si>
    <t>News Paper and  Periodicals</t>
  </si>
  <si>
    <t>Maintenance  of Books</t>
  </si>
  <si>
    <t>Laboratory Expenses</t>
  </si>
  <si>
    <t>Affiliation Fee + (B.Ed Affiliation)</t>
  </si>
  <si>
    <t>Exam Centre  Registration Fee</t>
  </si>
  <si>
    <t>Advertisement &amp; Notification</t>
  </si>
  <si>
    <t>Telephone &amp; Mobile Phone Exp.</t>
  </si>
  <si>
    <t>Printing &amp; Stationary</t>
  </si>
  <si>
    <t>College Magazine</t>
  </si>
  <si>
    <t>Audit Fee</t>
  </si>
  <si>
    <t>Travelling and Conveyance/lodg. &amp; boarding Ex</t>
  </si>
  <si>
    <t>Garden Maintenance</t>
  </si>
  <si>
    <t>Postage and Telegram</t>
  </si>
  <si>
    <t>Bank Charges / Bank Charges OD A/c</t>
  </si>
  <si>
    <t>Fire &amp; General Insurance</t>
  </si>
  <si>
    <t>Salaries (T.&amp;NT. + ADHOC T + Others)</t>
  </si>
  <si>
    <t xml:space="preserve">Provident Fund &amp; Pension Fund </t>
  </si>
  <si>
    <t>ESIC &amp; EDLI</t>
  </si>
  <si>
    <t>Professional and Consultancy</t>
  </si>
  <si>
    <t>Repair &amp; Maintenance Expenses</t>
  </si>
  <si>
    <t>b. Digital Classes</t>
  </si>
  <si>
    <t xml:space="preserve"> Unforeseen </t>
  </si>
  <si>
    <t>Group Gratuity Scheme Welfare</t>
  </si>
  <si>
    <t>Watch &amp; Wards Expenses</t>
  </si>
  <si>
    <t>Website / Internet Expenses/Wi-Fi</t>
  </si>
  <si>
    <t>Lease Rent (BSP)</t>
  </si>
  <si>
    <t>Diesel Expenses/Generator Expenses</t>
  </si>
  <si>
    <t>Administrative Expenses</t>
  </si>
  <si>
    <t>Union Expenses, Election &amp; Youth Festival</t>
  </si>
  <si>
    <t>House Keeping Charges</t>
  </si>
  <si>
    <t>Annual Day Exp./Function &amp; Festival Expenses</t>
  </si>
  <si>
    <t>Hostel Mess Expenses</t>
  </si>
  <si>
    <t>College Exam Expenses</t>
  </si>
  <si>
    <t>Training &amp; Personality Development</t>
  </si>
  <si>
    <t>IQAC Cell Expenses (College Fund)</t>
  </si>
  <si>
    <t>NAAC Expenses</t>
  </si>
  <si>
    <t>TOTAL  (A+B)</t>
  </si>
  <si>
    <t>Balance</t>
  </si>
  <si>
    <t>AIDED COURSES         (  ANNEXURE - I )</t>
  </si>
  <si>
    <t>Remarks/Diff.</t>
  </si>
  <si>
    <t>Remarks /  Diff.                     (Col.4 - 6)</t>
  </si>
  <si>
    <t>PROPOSED BUDGET  2021 -2022</t>
  </si>
  <si>
    <t>TOTAL (B)</t>
  </si>
  <si>
    <t>Proposed for Budget            2021-22 Expenses</t>
  </si>
  <si>
    <t>Actual Income From S.F. Courses (20-21)</t>
  </si>
  <si>
    <t>Proposed InCome (Fin.Year 2021-22)</t>
  </si>
  <si>
    <t>Proposed Income From Hostel (2021-22)</t>
  </si>
  <si>
    <t>Proposed Expenses (Fin.Year 2021-22)</t>
  </si>
  <si>
    <t>Actual Income From Hostel (20-21)</t>
  </si>
  <si>
    <t xml:space="preserve">a. Library books           </t>
  </si>
  <si>
    <t xml:space="preserve">b. Books &amp; Journal       </t>
  </si>
  <si>
    <t xml:space="preserve">b. CCTV Camera                      </t>
  </si>
  <si>
    <t xml:space="preserve">c. TVS Barcode Scanner            </t>
  </si>
  <si>
    <t xml:space="preserve">d. Lab Equipment                       </t>
  </si>
  <si>
    <t xml:space="preserve">a. Air Conditioner          </t>
  </si>
  <si>
    <t xml:space="preserve">b. Equipments (Hostel)   </t>
  </si>
  <si>
    <t xml:space="preserve">c. Lawn Mover Electric  </t>
  </si>
  <si>
    <t xml:space="preserve">a. Computer/Software Develop.   </t>
  </si>
  <si>
    <t>PROPOSED/ APPROVED BUDGET 2020-21</t>
  </si>
  <si>
    <t>Actual Expenses   (01.04.20 to 31.03.21)</t>
  </si>
  <si>
    <t xml:space="preserve">e. Wall Mountable Sanitizer Dispenser </t>
  </si>
  <si>
    <t>Transportation &amp; Carrage</t>
  </si>
  <si>
    <t xml:space="preserve">a. Aquaguards &amp; Water Coolers </t>
  </si>
  <si>
    <t>Office Exp. and Miscellaneous Exp.</t>
  </si>
  <si>
    <t>Actual Expenses (20-21)</t>
  </si>
  <si>
    <t>Rent, Electricity &amp; Water Charges to BSP SAIL</t>
  </si>
  <si>
    <t xml:space="preserve">c. Repair &amp; Maintanance (Building) </t>
  </si>
  <si>
    <t xml:space="preserve">d. Rep.&amp; Maint.(Office Equipment)       </t>
  </si>
  <si>
    <t xml:space="preserve">e. Electrcical /Genrator maint         </t>
  </si>
  <si>
    <t xml:space="preserve">f.  Repair &amp; Maintanance (Other)       </t>
  </si>
  <si>
    <t xml:space="preserve">g. Repair &amp; Maint. (Hostel Building) </t>
  </si>
  <si>
    <t xml:space="preserve">h. Repair &amp; Maint.(Solar Systems)          </t>
  </si>
  <si>
    <t>Sports  Article</t>
  </si>
  <si>
    <t>Automation (Admission)</t>
  </si>
  <si>
    <t>Misc.Exp.(Hospitality &amp; Gift etc.)</t>
  </si>
  <si>
    <t>SELF FINANCING COURSES</t>
  </si>
  <si>
    <t>AIDED COURSES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</si>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</sst>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color rgb="FF000000"/>
      <name val="Arial"/>
    </font>
    <font>
      <sz val="10"/>
      <color theme="1"/>
      <name val="Arial"/>
      <family val="2"/>
    </font>
    <font>
      <b/>
      <u/>
      <sz val="18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3"/>
      <color theme="1"/>
      <name val="Arial"/>
      <family val="2"/>
    </font>
    <font>
      <sz val="14"/>
      <name val="Arial"/>
      <family val="2"/>
    </font>
    <font>
      <sz val="13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3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b/>
      <u/>
      <sz val="12"/>
      <color theme="1"/>
      <name val="Arial"/>
      <family val="2"/>
    </font>
    <font>
      <b/>
      <sz val="18"/>
      <name val="Arial"/>
      <family val="2"/>
    </font>
    <font>
      <b/>
      <u/>
      <sz val="10"/>
      <color theme="1"/>
      <name val="Arial"/>
      <family val="2"/>
    </font>
    <font>
      <b/>
      <sz val="18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4"/>
      <color rgb="FF000000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 applyFont="1" applyAlignment="1"/>
    <xf numFmtId="0" fontId="1" fillId="0" borderId="0" xfId="0" applyFont="1" applyAlignment="1"/>
    <xf numFmtId="0" fontId="5" fillId="0" borderId="0" xfId="0" applyFont="1" applyAlignment="1"/>
    <xf numFmtId="0" fontId="9" fillId="0" borderId="3" xfId="0" applyFont="1" applyBorder="1" applyAlignment="1"/>
    <xf numFmtId="0" fontId="9" fillId="0" borderId="0" xfId="0" applyFont="1" applyAlignment="1"/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/>
    <xf numFmtId="0" fontId="9" fillId="0" borderId="6" xfId="0" applyFont="1" applyBorder="1" applyAlignment="1"/>
    <xf numFmtId="0" fontId="11" fillId="0" borderId="1" xfId="0" applyFont="1" applyBorder="1" applyAlignment="1">
      <alignment horizontal="center"/>
    </xf>
    <xf numFmtId="0" fontId="10" fillId="0" borderId="6" xfId="0" applyFont="1" applyBorder="1" applyAlignment="1"/>
    <xf numFmtId="0" fontId="9" fillId="0" borderId="1" xfId="0" applyFont="1" applyBorder="1" applyAlignment="1"/>
    <xf numFmtId="0" fontId="9" fillId="0" borderId="4" xfId="0" applyFont="1" applyBorder="1" applyAlignment="1"/>
    <xf numFmtId="0" fontId="14" fillId="0" borderId="1" xfId="0" applyFont="1" applyBorder="1" applyAlignment="1"/>
    <xf numFmtId="0" fontId="9" fillId="0" borderId="1" xfId="0" applyFont="1" applyBorder="1" applyAlignment="1">
      <alignment horizontal="center"/>
    </xf>
    <xf numFmtId="0" fontId="15" fillId="0" borderId="6" xfId="0" applyFont="1" applyBorder="1" applyAlignment="1"/>
    <xf numFmtId="0" fontId="10" fillId="0" borderId="1" xfId="0" applyFont="1" applyBorder="1" applyAlignment="1"/>
    <xf numFmtId="0" fontId="15" fillId="0" borderId="1" xfId="0" applyFont="1" applyBorder="1" applyAlignment="1"/>
    <xf numFmtId="0" fontId="15" fillId="0" borderId="7" xfId="0" applyFont="1" applyBorder="1" applyAlignment="1"/>
    <xf numFmtId="0" fontId="9" fillId="0" borderId="1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0" fontId="10" fillId="0" borderId="7" xfId="0" applyFont="1" applyBorder="1" applyAlignment="1"/>
    <xf numFmtId="0" fontId="11" fillId="0" borderId="1" xfId="0" applyFont="1" applyBorder="1" applyAlignment="1"/>
    <xf numFmtId="0" fontId="11" fillId="0" borderId="8" xfId="0" applyFont="1" applyBorder="1" applyAlignment="1"/>
    <xf numFmtId="0" fontId="11" fillId="0" borderId="4" xfId="0" applyFont="1" applyBorder="1" applyAlignment="1"/>
    <xf numFmtId="0" fontId="16" fillId="0" borderId="7" xfId="0" applyFont="1" applyBorder="1" applyAlignment="1">
      <alignment horizontal="center"/>
    </xf>
    <xf numFmtId="0" fontId="17" fillId="0" borderId="7" xfId="0" applyFont="1" applyBorder="1" applyAlignment="1"/>
    <xf numFmtId="0" fontId="9" fillId="0" borderId="8" xfId="0" applyFont="1" applyBorder="1" applyAlignment="1"/>
    <xf numFmtId="1" fontId="9" fillId="0" borderId="1" xfId="0" applyNumberFormat="1" applyFont="1" applyBorder="1" applyAlignment="1"/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20" fillId="0" borderId="1" xfId="0" applyFont="1" applyBorder="1" applyAlignment="1"/>
    <xf numFmtId="0" fontId="9" fillId="0" borderId="2" xfId="0" applyFont="1" applyBorder="1" applyAlignment="1"/>
    <xf numFmtId="0" fontId="8" fillId="0" borderId="1" xfId="0" applyFont="1" applyBorder="1" applyAlignment="1"/>
    <xf numFmtId="0" fontId="14" fillId="0" borderId="6" xfId="0" applyFont="1" applyBorder="1" applyAlignment="1"/>
    <xf numFmtId="0" fontId="21" fillId="0" borderId="1" xfId="0" applyFont="1" applyBorder="1" applyAlignment="1"/>
    <xf numFmtId="0" fontId="8" fillId="0" borderId="4" xfId="0" applyFont="1" applyBorder="1" applyAlignment="1"/>
    <xf numFmtId="0" fontId="15" fillId="0" borderId="3" xfId="0" applyFont="1" applyBorder="1" applyAlignment="1"/>
    <xf numFmtId="0" fontId="15" fillId="0" borderId="5" xfId="0" applyFont="1" applyBorder="1" applyAlignme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0" xfId="0" applyFont="1" applyAlignment="1"/>
    <xf numFmtId="0" fontId="1" fillId="0" borderId="0" xfId="0" applyFont="1" applyAlignment="1">
      <alignment horizontal="center"/>
    </xf>
    <xf numFmtId="0" fontId="29" fillId="0" borderId="0" xfId="0" applyFont="1" applyAlignment="1"/>
    <xf numFmtId="0" fontId="11" fillId="0" borderId="9" xfId="0" applyFont="1" applyBorder="1" applyAlignment="1"/>
    <xf numFmtId="1" fontId="11" fillId="0" borderId="1" xfId="0" applyNumberFormat="1" applyFont="1" applyBorder="1" applyAlignment="1"/>
    <xf numFmtId="0" fontId="11" fillId="0" borderId="6" xfId="0" applyFont="1" applyBorder="1" applyAlignment="1"/>
    <xf numFmtId="0" fontId="3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14" fillId="0" borderId="7" xfId="0" applyFont="1" applyBorder="1" applyAlignment="1"/>
    <xf numFmtId="0" fontId="9" fillId="0" borderId="12" xfId="0" applyFont="1" applyBorder="1" applyAlignment="1"/>
    <xf numFmtId="0" fontId="9" fillId="0" borderId="13" xfId="0" applyFont="1" applyBorder="1" applyAlignment="1"/>
    <xf numFmtId="0" fontId="30" fillId="0" borderId="0" xfId="0" applyFont="1" applyAlignment="1">
      <alignment wrapText="1"/>
    </xf>
    <xf numFmtId="0" fontId="9" fillId="0" borderId="5" xfId="0" applyFont="1" applyBorder="1" applyAlignment="1"/>
    <xf numFmtId="0" fontId="9" fillId="0" borderId="7" xfId="0" applyFont="1" applyBorder="1" applyAlignment="1"/>
    <xf numFmtId="0" fontId="34" fillId="0" borderId="7" xfId="0" applyFont="1" applyBorder="1" applyAlignment="1"/>
    <xf numFmtId="0" fontId="11" fillId="0" borderId="13" xfId="0" applyFont="1" applyBorder="1" applyAlignment="1"/>
    <xf numFmtId="0" fontId="9" fillId="0" borderId="14" xfId="0" applyFont="1" applyBorder="1" applyAlignment="1">
      <alignment horizontal="center"/>
    </xf>
    <xf numFmtId="0" fontId="10" fillId="0" borderId="19" xfId="0" applyFont="1" applyBorder="1" applyAlignment="1"/>
    <xf numFmtId="0" fontId="9" fillId="0" borderId="20" xfId="0" applyFont="1" applyBorder="1" applyAlignment="1"/>
    <xf numFmtId="0" fontId="11" fillId="0" borderId="21" xfId="0" applyFont="1" applyBorder="1" applyAlignment="1"/>
    <xf numFmtId="0" fontId="9" fillId="0" borderId="15" xfId="0" applyFont="1" applyBorder="1" applyAlignment="1"/>
    <xf numFmtId="0" fontId="11" fillId="0" borderId="19" xfId="0" applyFont="1" applyBorder="1" applyAlignment="1">
      <alignment horizontal="center" vertical="top"/>
    </xf>
    <xf numFmtId="0" fontId="15" fillId="0" borderId="10" xfId="0" applyFont="1" applyBorder="1" applyAlignment="1"/>
    <xf numFmtId="0" fontId="15" fillId="0" borderId="22" xfId="0" applyFont="1" applyBorder="1" applyAlignment="1"/>
    <xf numFmtId="0" fontId="10" fillId="0" borderId="23" xfId="0" applyFont="1" applyBorder="1" applyAlignment="1"/>
    <xf numFmtId="0" fontId="9" fillId="0" borderId="13" xfId="0" applyFont="1" applyBorder="1" applyAlignment="1">
      <alignment horizontal="right"/>
    </xf>
    <xf numFmtId="0" fontId="15" fillId="0" borderId="24" xfId="0" applyFont="1" applyBorder="1" applyAlignment="1"/>
    <xf numFmtId="0" fontId="15" fillId="0" borderId="25" xfId="0" applyFont="1" applyBorder="1" applyAlignment="1"/>
    <xf numFmtId="0" fontId="9" fillId="0" borderId="11" xfId="0" applyFont="1" applyBorder="1" applyAlignment="1">
      <alignment horizontal="right"/>
    </xf>
    <xf numFmtId="0" fontId="27" fillId="0" borderId="0" xfId="0" applyFont="1" applyAlignment="1"/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0" borderId="0" xfId="0" applyFont="1" applyBorder="1" applyAlignment="1"/>
    <xf numFmtId="0" fontId="11" fillId="0" borderId="0" xfId="0" applyFont="1" applyBorder="1" applyAlignment="1"/>
    <xf numFmtId="0" fontId="14" fillId="0" borderId="13" xfId="0" applyFont="1" applyBorder="1" applyAlignment="1"/>
    <xf numFmtId="0" fontId="0" fillId="0" borderId="16" xfId="0" applyFont="1" applyBorder="1" applyAlignment="1"/>
    <xf numFmtId="0" fontId="0" fillId="0" borderId="14" xfId="0" applyFont="1" applyBorder="1" applyAlignment="1"/>
    <xf numFmtId="0" fontId="1" fillId="0" borderId="16" xfId="0" applyFont="1" applyBorder="1" applyAlignment="1"/>
    <xf numFmtId="0" fontId="11" fillId="0" borderId="7" xfId="0" applyFont="1" applyBorder="1" applyAlignment="1"/>
    <xf numFmtId="0" fontId="22" fillId="0" borderId="7" xfId="0" applyFont="1" applyBorder="1" applyAlignment="1">
      <alignment horizontal="right"/>
    </xf>
    <xf numFmtId="0" fontId="22" fillId="0" borderId="9" xfId="0" applyFont="1" applyBorder="1" applyAlignment="1">
      <alignment horizontal="right"/>
    </xf>
    <xf numFmtId="0" fontId="0" fillId="0" borderId="38" xfId="0" applyFont="1" applyBorder="1" applyAlignment="1"/>
    <xf numFmtId="0" fontId="11" fillId="0" borderId="39" xfId="0" applyFont="1" applyBorder="1" applyAlignment="1">
      <alignment horizontal="center" vertical="top"/>
    </xf>
    <xf numFmtId="0" fontId="9" fillId="0" borderId="42" xfId="0" applyFont="1" applyBorder="1" applyAlignment="1"/>
    <xf numFmtId="0" fontId="9" fillId="0" borderId="39" xfId="0" applyFont="1" applyBorder="1" applyAlignment="1"/>
    <xf numFmtId="0" fontId="11" fillId="0" borderId="43" xfId="0" applyFont="1" applyBorder="1" applyAlignment="1"/>
    <xf numFmtId="0" fontId="34" fillId="0" borderId="39" xfId="0" applyFont="1" applyBorder="1" applyAlignment="1"/>
    <xf numFmtId="0" fontId="22" fillId="0" borderId="43" xfId="0" applyFont="1" applyBorder="1" applyAlignment="1">
      <alignment horizontal="right"/>
    </xf>
    <xf numFmtId="0" fontId="5" fillId="0" borderId="44" xfId="0" applyFont="1" applyBorder="1" applyAlignment="1">
      <alignment horizontal="center"/>
    </xf>
    <xf numFmtId="0" fontId="5" fillId="0" borderId="28" xfId="0" applyFont="1" applyBorder="1" applyAlignment="1"/>
    <xf numFmtId="0" fontId="1" fillId="0" borderId="28" xfId="0" applyFont="1" applyBorder="1" applyAlignment="1"/>
    <xf numFmtId="0" fontId="6" fillId="0" borderId="28" xfId="0" applyFont="1" applyBorder="1" applyAlignment="1"/>
    <xf numFmtId="0" fontId="6" fillId="0" borderId="45" xfId="0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1" xfId="0" applyFont="1" applyBorder="1" applyAlignme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" fillId="0" borderId="26" xfId="0" applyFont="1" applyBorder="1" applyAlignment="1"/>
    <xf numFmtId="0" fontId="7" fillId="0" borderId="49" xfId="0" applyFont="1" applyBorder="1" applyAlignment="1">
      <alignment horizontal="center" vertical="top"/>
    </xf>
    <xf numFmtId="0" fontId="7" fillId="0" borderId="50" xfId="0" applyFont="1" applyBorder="1" applyAlignment="1">
      <alignment horizontal="center" vertical="top"/>
    </xf>
    <xf numFmtId="0" fontId="7" fillId="0" borderId="50" xfId="0" applyFont="1" applyBorder="1" applyAlignment="1">
      <alignment horizontal="center" vertical="top" wrapText="1"/>
    </xf>
    <xf numFmtId="0" fontId="8" fillId="0" borderId="33" xfId="0" applyFont="1" applyBorder="1" applyAlignment="1"/>
    <xf numFmtId="0" fontId="7" fillId="0" borderId="51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33" xfId="0" applyFont="1" applyBorder="1" applyAlignment="1">
      <alignment horizontal="center" vertical="top"/>
    </xf>
    <xf numFmtId="0" fontId="7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/>
    </xf>
    <xf numFmtId="0" fontId="19" fillId="0" borderId="1" xfId="0" applyFont="1" applyBorder="1" applyAlignment="1"/>
    <xf numFmtId="0" fontId="5" fillId="0" borderId="13" xfId="0" applyFont="1" applyBorder="1" applyAlignment="1"/>
    <xf numFmtId="0" fontId="11" fillId="0" borderId="13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14" fillId="0" borderId="0" xfId="0" applyFont="1" applyBorder="1" applyAlignment="1"/>
    <xf numFmtId="0" fontId="9" fillId="0" borderId="41" xfId="0" applyFont="1" applyBorder="1" applyAlignment="1"/>
    <xf numFmtId="1" fontId="1" fillId="0" borderId="0" xfId="0" applyNumberFormat="1" applyFont="1" applyBorder="1" applyAlignment="1"/>
    <xf numFmtId="1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14" fillId="0" borderId="52" xfId="0" applyFont="1" applyBorder="1" applyAlignment="1"/>
    <xf numFmtId="0" fontId="0" fillId="0" borderId="52" xfId="0" applyFont="1" applyBorder="1" applyAlignment="1"/>
    <xf numFmtId="0" fontId="1" fillId="0" borderId="52" xfId="0" applyFont="1" applyBorder="1" applyAlignment="1"/>
    <xf numFmtId="0" fontId="9" fillId="0" borderId="52" xfId="0" applyFont="1" applyBorder="1" applyAlignment="1"/>
    <xf numFmtId="0" fontId="11" fillId="0" borderId="52" xfId="0" applyFont="1" applyBorder="1" applyAlignment="1"/>
    <xf numFmtId="0" fontId="27" fillId="0" borderId="46" xfId="0" applyFont="1" applyBorder="1" applyAlignment="1"/>
    <xf numFmtId="0" fontId="11" fillId="0" borderId="53" xfId="0" applyFont="1" applyBorder="1" applyAlignment="1">
      <alignment vertical="center"/>
    </xf>
    <xf numFmtId="0" fontId="31" fillId="0" borderId="0" xfId="0" applyFont="1" applyBorder="1" applyAlignment="1"/>
    <xf numFmtId="0" fontId="0" fillId="0" borderId="0" xfId="0" applyFont="1" applyBorder="1" applyAlignment="1"/>
    <xf numFmtId="0" fontId="27" fillId="0" borderId="54" xfId="0" applyFont="1" applyBorder="1" applyAlignment="1"/>
    <xf numFmtId="0" fontId="11" fillId="0" borderId="53" xfId="0" applyFont="1" applyBorder="1" applyAlignment="1">
      <alignment horizontal="left" vertical="center"/>
    </xf>
    <xf numFmtId="0" fontId="27" fillId="0" borderId="55" xfId="0" applyFont="1" applyBorder="1" applyAlignment="1">
      <alignment vertical="center"/>
    </xf>
    <xf numFmtId="0" fontId="27" fillId="0" borderId="56" xfId="0" applyFont="1" applyBorder="1" applyAlignment="1">
      <alignment vertical="center"/>
    </xf>
    <xf numFmtId="0" fontId="5" fillId="0" borderId="0" xfId="0" applyFont="1" applyBorder="1" applyAlignment="1"/>
    <xf numFmtId="0" fontId="11" fillId="0" borderId="53" xfId="0" applyFont="1" applyBorder="1" applyAlignment="1">
      <alignment horizontal="left"/>
    </xf>
    <xf numFmtId="0" fontId="11" fillId="0" borderId="57" xfId="0" applyFont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0" fillId="0" borderId="26" xfId="0" applyFont="1" applyBorder="1" applyAlignment="1"/>
    <xf numFmtId="0" fontId="1" fillId="0" borderId="26" xfId="0" applyFont="1" applyBorder="1" applyAlignment="1">
      <alignment vertical="center"/>
    </xf>
    <xf numFmtId="0" fontId="5" fillId="0" borderId="26" xfId="0" applyFont="1" applyBorder="1" applyAlignment="1"/>
    <xf numFmtId="0" fontId="27" fillId="0" borderId="58" xfId="0" applyFont="1" applyBorder="1" applyAlignment="1">
      <alignment vertical="center"/>
    </xf>
    <xf numFmtId="0" fontId="27" fillId="0" borderId="59" xfId="0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27" fillId="0" borderId="60" xfId="0" applyFont="1" applyBorder="1" applyAlignment="1">
      <alignment vertical="center"/>
    </xf>
    <xf numFmtId="1" fontId="27" fillId="0" borderId="55" xfId="0" applyNumberFormat="1" applyFont="1" applyBorder="1" applyAlignment="1">
      <alignment vertical="center"/>
    </xf>
    <xf numFmtId="1" fontId="27" fillId="0" borderId="56" xfId="0" applyNumberFormat="1" applyFont="1" applyBorder="1" applyAlignment="1">
      <alignment vertical="center"/>
    </xf>
    <xf numFmtId="0" fontId="25" fillId="0" borderId="55" xfId="0" applyFont="1" applyBorder="1" applyAlignment="1">
      <alignment horizontal="right" vertical="center"/>
    </xf>
    <xf numFmtId="1" fontId="27" fillId="0" borderId="55" xfId="0" applyNumberFormat="1" applyFont="1" applyBorder="1" applyAlignment="1">
      <alignment horizontal="right" vertical="center"/>
    </xf>
    <xf numFmtId="1" fontId="27" fillId="0" borderId="58" xfId="0" applyNumberFormat="1" applyFont="1" applyBorder="1" applyAlignment="1">
      <alignment horizontal="right" vertical="center"/>
    </xf>
    <xf numFmtId="0" fontId="22" fillId="0" borderId="13" xfId="0" applyFont="1" applyBorder="1" applyAlignment="1"/>
    <xf numFmtId="0" fontId="0" fillId="0" borderId="0" xfId="0" applyFont="1" applyAlignment="1"/>
    <xf numFmtId="0" fontId="0" fillId="0" borderId="28" xfId="0" applyFont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0" fillId="0" borderId="35" xfId="0" applyFont="1" applyBorder="1" applyAlignment="1"/>
    <xf numFmtId="0" fontId="0" fillId="0" borderId="36" xfId="0" applyFont="1" applyBorder="1" applyAlignment="1"/>
    <xf numFmtId="0" fontId="30" fillId="0" borderId="37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3" fillId="0" borderId="9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136</xdr:row>
      <xdr:rowOff>-19050</xdr:rowOff>
    </xdr:from>
    <xdr:ext cx="76200" cy="38100"/>
    <xdr:sp macro="" textlink="">
      <xdr:nvSpPr>
        <xdr:cNvPr id="2" name="Shape 3"/>
        <xdr:cNvSpPr/>
      </xdr:nvSpPr>
      <xdr:spPr>
        <a:xfrm>
          <a:off x="790575" y="28317825"/>
          <a:ext cx="76200" cy="38100"/>
        </a:xfrm>
        <a:custGeom>
          <a:avLst/>
          <a:gdLst/>
          <a:ahLst/>
          <a:cxnLst/>
          <a:rect l="l" t="t" r="r" b="b"/>
          <a:pathLst>
            <a:path w="120000" h="120000" extrusionOk="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0000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RENGTH%20(2020-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DHYA MAM (2)"/>
      <sheetName val="SANDHYA MAM"/>
      <sheetName val="new fees"/>
      <sheetName val="3 years fees structure (2)"/>
    </sheetNames>
    <sheetDataSet>
      <sheetData sheetId="0" refreshError="1"/>
      <sheetData sheetId="1" refreshError="1"/>
      <sheetData sheetId="2">
        <row r="56">
          <cell r="O56">
            <v>30984900</v>
          </cell>
          <cell r="U56">
            <v>35641700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B76" workbookViewId="0">
      <selection activeCell="H24" sqref="H24"/>
    </sheetView>
  </sheetViews>
  <sheetFormatPr defaultColWidth="14.42578125" defaultRowHeight="15" customHeight="1" x14ac:dyDescent="0.2"/>
  <cols>
    <col min="1" max="1" width="9" style="157" customWidth="1"/>
    <col min="2" max="2" width="5.5703125" style="157" customWidth="1"/>
    <col min="3" max="3" width="50.28515625" style="157" customWidth="1"/>
    <col min="4" max="4" width="15.140625" style="157" customWidth="1"/>
    <col min="5" max="5" width="17.85546875" style="157" customWidth="1"/>
    <col min="6" max="6" width="18" style="157" customWidth="1"/>
    <col min="7" max="7" width="15.7109375" style="157" hidden="1" customWidth="1"/>
    <col min="8" max="8" width="16.42578125" style="157" customWidth="1"/>
    <col min="9" max="9" width="1.7109375" style="157" hidden="1" customWidth="1"/>
    <col min="10" max="10" width="17.140625" style="157" hidden="1" customWidth="1"/>
    <col min="11" max="11" width="0.42578125" style="157" customWidth="1"/>
    <col min="12" max="12" width="0.140625" style="157" hidden="1" customWidth="1"/>
    <col min="13" max="13" width="15.85546875" style="157" customWidth="1"/>
    <col min="14" max="14" width="15.7109375" style="157" customWidth="1"/>
    <col min="15" max="15" width="15.5703125" style="157" customWidth="1"/>
    <col min="16" max="16" width="16.140625" style="157" hidden="1" customWidth="1"/>
    <col min="17" max="17" width="16.5703125" style="157" customWidth="1"/>
    <col min="18" max="20" width="9.140625" style="157" customWidth="1"/>
    <col min="21" max="21" width="14.28515625" style="157" customWidth="1"/>
    <col min="22" max="24" width="9.140625" style="157" customWidth="1"/>
    <col min="25" max="16384" width="14.42578125" style="157"/>
  </cols>
  <sheetData>
    <row r="1" spans="1:27" ht="18.75" customHeight="1" x14ac:dyDescent="0.35">
      <c r="A1" s="1"/>
      <c r="B1" s="162" t="s">
        <v>59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"/>
      <c r="S1" s="1"/>
      <c r="T1" s="1"/>
      <c r="U1" s="1"/>
      <c r="V1" s="1"/>
      <c r="W1" s="1"/>
      <c r="X1" s="1"/>
    </row>
    <row r="2" spans="1:27" ht="18.75" customHeight="1" thickBot="1" x14ac:dyDescent="0.35">
      <c r="A2" s="1"/>
      <c r="B2" s="163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"/>
      <c r="S2" s="1"/>
      <c r="T2" s="1"/>
      <c r="U2" s="1"/>
      <c r="V2" s="1"/>
      <c r="W2" s="1"/>
      <c r="X2" s="1"/>
    </row>
    <row r="3" spans="1:27" ht="21" customHeight="1" x14ac:dyDescent="0.25">
      <c r="A3" s="1"/>
      <c r="B3" s="164" t="s">
        <v>1</v>
      </c>
      <c r="C3" s="165"/>
      <c r="D3" s="165"/>
      <c r="E3" s="165"/>
      <c r="F3" s="165"/>
      <c r="G3" s="165"/>
      <c r="H3" s="166"/>
      <c r="I3" s="80"/>
      <c r="J3" s="81"/>
      <c r="K3" s="86"/>
      <c r="L3" s="167" t="s">
        <v>56</v>
      </c>
      <c r="M3" s="168"/>
      <c r="N3" s="168"/>
      <c r="O3" s="168"/>
      <c r="P3" s="168"/>
      <c r="Q3" s="169"/>
      <c r="R3" s="56"/>
      <c r="S3" s="1"/>
      <c r="T3" s="1"/>
      <c r="U3" s="1"/>
      <c r="V3" s="1"/>
      <c r="W3" s="1"/>
      <c r="X3" s="1"/>
    </row>
    <row r="4" spans="1:27" ht="3.75" customHeight="1" thickBot="1" x14ac:dyDescent="0.25">
      <c r="A4" s="1"/>
      <c r="B4" s="93"/>
      <c r="C4" s="94"/>
      <c r="D4" s="94"/>
      <c r="E4" s="95"/>
      <c r="F4" s="96"/>
      <c r="G4" s="96"/>
      <c r="H4" s="97"/>
      <c r="I4" s="98"/>
      <c r="J4" s="99"/>
      <c r="K4" s="100"/>
      <c r="L4" s="170"/>
      <c r="M4" s="171"/>
      <c r="N4" s="171"/>
      <c r="O4" s="171"/>
      <c r="P4" s="171"/>
      <c r="Q4" s="172"/>
      <c r="R4" s="1"/>
      <c r="S4" s="1"/>
      <c r="T4" s="1"/>
      <c r="U4" s="1"/>
      <c r="V4" s="1"/>
      <c r="W4" s="1"/>
      <c r="X4" s="1"/>
    </row>
    <row r="5" spans="1:27" ht="66" customHeight="1" thickBot="1" x14ac:dyDescent="0.25">
      <c r="A5" s="1"/>
      <c r="B5" s="106" t="s">
        <v>2</v>
      </c>
      <c r="C5" s="107" t="s">
        <v>3</v>
      </c>
      <c r="D5" s="108" t="s">
        <v>4</v>
      </c>
      <c r="E5" s="108" t="s">
        <v>76</v>
      </c>
      <c r="F5" s="108" t="s">
        <v>77</v>
      </c>
      <c r="G5" s="108" t="s">
        <v>5</v>
      </c>
      <c r="H5" s="108" t="s">
        <v>61</v>
      </c>
      <c r="I5" s="109"/>
      <c r="J5" s="110" t="s">
        <v>57</v>
      </c>
      <c r="K5" s="111"/>
      <c r="L5" s="112" t="s">
        <v>3</v>
      </c>
      <c r="M5" s="113" t="s">
        <v>4</v>
      </c>
      <c r="N5" s="113" t="s">
        <v>76</v>
      </c>
      <c r="O5" s="113" t="s">
        <v>77</v>
      </c>
      <c r="P5" s="113" t="s">
        <v>5</v>
      </c>
      <c r="Q5" s="114" t="s">
        <v>61</v>
      </c>
      <c r="AA5" s="50" t="s">
        <v>58</v>
      </c>
    </row>
    <row r="6" spans="1:27" ht="14.25" customHeight="1" x14ac:dyDescent="0.25">
      <c r="A6" s="1"/>
      <c r="B6" s="101">
        <v>1</v>
      </c>
      <c r="C6" s="101">
        <v>2</v>
      </c>
      <c r="D6" s="101">
        <v>3</v>
      </c>
      <c r="E6" s="102">
        <v>4</v>
      </c>
      <c r="F6" s="102">
        <v>5</v>
      </c>
      <c r="G6" s="101">
        <v>5</v>
      </c>
      <c r="H6" s="102">
        <v>6</v>
      </c>
      <c r="I6" s="102">
        <v>6</v>
      </c>
      <c r="J6" s="103">
        <v>7</v>
      </c>
      <c r="K6" s="104"/>
      <c r="L6" s="105"/>
      <c r="M6" s="115">
        <v>7</v>
      </c>
      <c r="N6" s="115">
        <v>8</v>
      </c>
      <c r="O6" s="115">
        <v>9</v>
      </c>
      <c r="P6" s="115"/>
      <c r="Q6" s="115">
        <v>10</v>
      </c>
      <c r="R6" s="1"/>
      <c r="S6" s="1"/>
      <c r="T6" s="1"/>
      <c r="U6" s="1"/>
      <c r="V6" s="1"/>
      <c r="W6" s="1"/>
      <c r="X6" s="1"/>
    </row>
    <row r="7" spans="1:27" ht="3.75" customHeight="1" x14ac:dyDescent="0.25">
      <c r="A7" s="1"/>
      <c r="B7" s="61"/>
      <c r="C7" s="62"/>
      <c r="D7" s="62"/>
      <c r="E7" s="63"/>
      <c r="F7" s="64"/>
      <c r="G7" s="64"/>
      <c r="H7" s="63"/>
      <c r="I7" s="65"/>
      <c r="J7" s="66"/>
      <c r="K7" s="87"/>
      <c r="L7" s="82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7" ht="16.5" customHeight="1" x14ac:dyDescent="0.25">
      <c r="A8" s="1"/>
      <c r="B8" s="5" t="s">
        <v>6</v>
      </c>
      <c r="C8" s="6" t="s">
        <v>7</v>
      </c>
      <c r="D8" s="6"/>
      <c r="E8" s="7"/>
      <c r="F8" s="7"/>
      <c r="G8" s="3"/>
      <c r="H8" s="7"/>
      <c r="I8" s="4"/>
      <c r="J8" s="57"/>
      <c r="K8" s="88"/>
      <c r="L8" s="82"/>
      <c r="M8" s="117"/>
      <c r="N8" s="117"/>
      <c r="O8" s="117"/>
      <c r="P8" s="117"/>
      <c r="Q8" s="117"/>
      <c r="R8" s="1"/>
      <c r="S8" s="1"/>
      <c r="T8" s="1"/>
      <c r="U8" s="1"/>
      <c r="V8" s="1"/>
      <c r="W8" s="1"/>
      <c r="X8" s="1"/>
    </row>
    <row r="9" spans="1:27" ht="18" customHeight="1" x14ac:dyDescent="0.25">
      <c r="A9" s="1"/>
      <c r="B9" s="8">
        <v>1</v>
      </c>
      <c r="C9" s="9" t="s">
        <v>8</v>
      </c>
      <c r="D9" s="22">
        <f>13700+9000</f>
        <v>22700</v>
      </c>
      <c r="E9" s="116">
        <v>25000</v>
      </c>
      <c r="F9" s="22">
        <f>+F11+F10</f>
        <v>48493</v>
      </c>
      <c r="G9" s="22">
        <f t="shared" ref="G9:H9" si="0">+G11+G10</f>
        <v>0</v>
      </c>
      <c r="H9" s="22">
        <f t="shared" si="0"/>
        <v>60000</v>
      </c>
      <c r="I9" s="4"/>
      <c r="J9" s="58"/>
      <c r="K9" s="89"/>
      <c r="L9" s="82"/>
      <c r="M9" s="60">
        <v>0</v>
      </c>
      <c r="N9" s="60">
        <v>30000</v>
      </c>
      <c r="O9" s="60">
        <f>+O10+O11</f>
        <v>34342</v>
      </c>
      <c r="P9" s="60">
        <f t="shared" ref="P9:Q9" si="1">+P10+P11</f>
        <v>0</v>
      </c>
      <c r="Q9" s="60">
        <f t="shared" si="1"/>
        <v>10000</v>
      </c>
      <c r="R9" s="4"/>
      <c r="S9" s="4"/>
      <c r="T9" s="4"/>
      <c r="U9" s="4"/>
      <c r="V9" s="4"/>
      <c r="W9" s="1"/>
      <c r="X9" s="2"/>
    </row>
    <row r="10" spans="1:27" ht="15" customHeight="1" x14ac:dyDescent="0.25">
      <c r="A10" s="1"/>
      <c r="B10" s="13"/>
      <c r="C10" s="14" t="s">
        <v>67</v>
      </c>
      <c r="D10" s="10">
        <v>0</v>
      </c>
      <c r="E10" s="10">
        <v>0</v>
      </c>
      <c r="F10" s="10">
        <v>41993</v>
      </c>
      <c r="G10" s="11"/>
      <c r="H10" s="10">
        <v>50000</v>
      </c>
      <c r="I10" s="4"/>
      <c r="J10" s="58"/>
      <c r="K10" s="89"/>
      <c r="L10" s="82"/>
      <c r="M10" s="55">
        <v>0</v>
      </c>
      <c r="N10" s="55">
        <v>0</v>
      </c>
      <c r="O10" s="55">
        <v>28442</v>
      </c>
      <c r="P10" s="55"/>
      <c r="Q10" s="55">
        <v>0</v>
      </c>
      <c r="R10" s="4"/>
      <c r="S10" s="4"/>
      <c r="T10" s="4"/>
      <c r="U10" s="4"/>
      <c r="V10" s="4"/>
      <c r="W10" s="1"/>
      <c r="X10" s="2"/>
    </row>
    <row r="11" spans="1:27" ht="18.75" customHeight="1" x14ac:dyDescent="0.25">
      <c r="A11" s="1"/>
      <c r="B11" s="13"/>
      <c r="C11" s="14" t="s">
        <v>68</v>
      </c>
      <c r="D11" s="10">
        <v>0</v>
      </c>
      <c r="E11" s="10">
        <v>0</v>
      </c>
      <c r="F11" s="10">
        <v>6500</v>
      </c>
      <c r="G11" s="11"/>
      <c r="H11" s="10">
        <v>10000</v>
      </c>
      <c r="I11" s="4"/>
      <c r="J11" s="58"/>
      <c r="K11" s="89"/>
      <c r="L11" s="82"/>
      <c r="M11" s="55">
        <v>0</v>
      </c>
      <c r="N11" s="79">
        <v>0</v>
      </c>
      <c r="O11" s="55">
        <v>5900</v>
      </c>
      <c r="P11" s="55"/>
      <c r="Q11" s="55">
        <v>10000</v>
      </c>
      <c r="R11" s="4"/>
      <c r="S11" s="4"/>
      <c r="T11" s="4"/>
      <c r="U11" s="4">
        <f>30000+80000+100000+10000+100000</f>
        <v>320000</v>
      </c>
      <c r="V11" s="4"/>
      <c r="W11" s="1"/>
      <c r="X11" s="2"/>
    </row>
    <row r="12" spans="1:27" ht="11.25" hidden="1" customHeight="1" x14ac:dyDescent="0.25">
      <c r="A12" s="1"/>
      <c r="B12" s="13"/>
      <c r="C12" s="14"/>
      <c r="D12" s="10"/>
      <c r="E12" s="10"/>
      <c r="F12" s="10"/>
      <c r="G12" s="11"/>
      <c r="H12" s="10"/>
      <c r="I12" s="4"/>
      <c r="J12" s="58"/>
      <c r="K12" s="89"/>
      <c r="L12" s="82"/>
      <c r="M12" s="55"/>
      <c r="N12" s="55"/>
      <c r="O12" s="55"/>
      <c r="P12" s="55"/>
      <c r="Q12" s="55"/>
      <c r="R12" s="4"/>
      <c r="S12" s="4"/>
      <c r="T12" s="4"/>
      <c r="U12" s="4"/>
      <c r="V12" s="4"/>
      <c r="W12" s="1"/>
      <c r="X12" s="2"/>
    </row>
    <row r="13" spans="1:27" ht="18" customHeight="1" x14ac:dyDescent="0.25">
      <c r="A13" s="1"/>
      <c r="B13" s="8">
        <v>2</v>
      </c>
      <c r="C13" s="15" t="s">
        <v>9</v>
      </c>
      <c r="D13" s="22">
        <f>21380+261370+34338+17234</f>
        <v>334322</v>
      </c>
      <c r="E13" s="116">
        <v>350000</v>
      </c>
      <c r="F13" s="22">
        <v>0</v>
      </c>
      <c r="G13" s="24"/>
      <c r="H13" s="116">
        <v>300000</v>
      </c>
      <c r="I13" s="4"/>
      <c r="J13" s="58"/>
      <c r="K13" s="89"/>
      <c r="L13" s="82"/>
      <c r="M13" s="55">
        <v>0</v>
      </c>
      <c r="N13" s="60">
        <v>100000</v>
      </c>
      <c r="O13" s="60">
        <v>0</v>
      </c>
      <c r="P13" s="60"/>
      <c r="Q13" s="60">
        <v>30000</v>
      </c>
      <c r="R13" s="4"/>
      <c r="S13" s="4"/>
      <c r="T13" s="4"/>
      <c r="U13" s="4"/>
      <c r="V13" s="4"/>
      <c r="W13" s="1"/>
      <c r="X13" s="2"/>
    </row>
    <row r="14" spans="1:27" ht="18" customHeight="1" x14ac:dyDescent="0.25">
      <c r="A14" s="1"/>
      <c r="B14" s="13"/>
      <c r="C14" s="16" t="s">
        <v>80</v>
      </c>
      <c r="D14" s="10">
        <v>0</v>
      </c>
      <c r="E14" s="10">
        <v>0</v>
      </c>
      <c r="F14" s="10">
        <v>0</v>
      </c>
      <c r="G14" s="11"/>
      <c r="H14" s="10">
        <v>0</v>
      </c>
      <c r="I14" s="4"/>
      <c r="J14" s="58"/>
      <c r="K14" s="89"/>
      <c r="L14" s="82"/>
      <c r="M14" s="55">
        <v>0</v>
      </c>
      <c r="N14" s="55">
        <v>0</v>
      </c>
      <c r="O14" s="55">
        <v>0</v>
      </c>
      <c r="P14" s="55"/>
      <c r="Q14" s="55">
        <v>0</v>
      </c>
      <c r="R14" s="4"/>
      <c r="S14" s="4"/>
      <c r="T14" s="4"/>
      <c r="U14" s="4"/>
      <c r="V14" s="4"/>
      <c r="W14" s="1"/>
      <c r="X14" s="2"/>
    </row>
    <row r="15" spans="1:27" ht="14.25" customHeight="1" x14ac:dyDescent="0.25">
      <c r="A15" s="1"/>
      <c r="B15" s="13"/>
      <c r="C15" s="16" t="s">
        <v>69</v>
      </c>
      <c r="D15" s="10">
        <v>0</v>
      </c>
      <c r="E15" s="10">
        <v>0</v>
      </c>
      <c r="F15" s="10">
        <v>0</v>
      </c>
      <c r="G15" s="11"/>
      <c r="H15" s="10">
        <v>0</v>
      </c>
      <c r="I15" s="4"/>
      <c r="J15" s="58"/>
      <c r="K15" s="89"/>
      <c r="L15" s="82"/>
      <c r="M15" s="55">
        <v>0</v>
      </c>
      <c r="N15" s="55">
        <v>0</v>
      </c>
      <c r="O15" s="55">
        <v>0</v>
      </c>
      <c r="P15" s="55"/>
      <c r="Q15" s="55">
        <v>0</v>
      </c>
      <c r="R15" s="4"/>
      <c r="S15" s="4"/>
      <c r="T15" s="4"/>
      <c r="U15" s="4"/>
      <c r="V15" s="4"/>
      <c r="W15" s="1"/>
      <c r="X15" s="2"/>
    </row>
    <row r="16" spans="1:27" ht="14.25" customHeight="1" x14ac:dyDescent="0.25">
      <c r="A16" s="1"/>
      <c r="B16" s="13"/>
      <c r="C16" s="16" t="s">
        <v>70</v>
      </c>
      <c r="D16" s="10">
        <v>0</v>
      </c>
      <c r="E16" s="10">
        <v>0</v>
      </c>
      <c r="F16" s="10">
        <v>0</v>
      </c>
      <c r="G16" s="11"/>
      <c r="H16" s="10">
        <v>0</v>
      </c>
      <c r="I16" s="4"/>
      <c r="J16" s="58"/>
      <c r="K16" s="89"/>
      <c r="L16" s="82"/>
      <c r="M16" s="55">
        <v>0</v>
      </c>
      <c r="N16" s="55">
        <v>0</v>
      </c>
      <c r="O16" s="55">
        <v>0</v>
      </c>
      <c r="P16" s="55"/>
      <c r="Q16" s="55">
        <v>0</v>
      </c>
      <c r="R16" s="4"/>
      <c r="S16" s="4"/>
      <c r="T16" s="4"/>
      <c r="U16" s="4"/>
      <c r="V16" s="4"/>
      <c r="W16" s="1"/>
      <c r="X16" s="2"/>
    </row>
    <row r="17" spans="1:24" ht="16.5" customHeight="1" x14ac:dyDescent="0.25">
      <c r="A17" s="1"/>
      <c r="B17" s="13"/>
      <c r="C17" s="16" t="s">
        <v>71</v>
      </c>
      <c r="D17" s="11">
        <v>0</v>
      </c>
      <c r="E17" s="10">
        <v>0</v>
      </c>
      <c r="F17" s="10">
        <v>0</v>
      </c>
      <c r="G17" s="11"/>
      <c r="H17" s="10">
        <v>0</v>
      </c>
      <c r="I17" s="4"/>
      <c r="J17" s="58"/>
      <c r="K17" s="89"/>
      <c r="L17" s="82"/>
      <c r="M17" s="55">
        <v>0</v>
      </c>
      <c r="N17" s="55">
        <v>80000</v>
      </c>
      <c r="O17" s="55">
        <v>0</v>
      </c>
      <c r="P17" s="55"/>
      <c r="Q17" s="55">
        <v>30000</v>
      </c>
      <c r="R17" s="4"/>
      <c r="S17" s="4"/>
      <c r="T17" s="4"/>
      <c r="U17" s="4"/>
      <c r="V17" s="4"/>
      <c r="W17" s="1"/>
      <c r="X17" s="2"/>
    </row>
    <row r="18" spans="1:24" ht="14.25" customHeight="1" x14ac:dyDescent="0.25">
      <c r="A18" s="1"/>
      <c r="B18" s="13"/>
      <c r="C18" s="17" t="s">
        <v>78</v>
      </c>
      <c r="D18" s="55">
        <v>0</v>
      </c>
      <c r="E18" s="27">
        <v>0</v>
      </c>
      <c r="F18" s="10">
        <v>0</v>
      </c>
      <c r="G18" s="54"/>
      <c r="H18" s="10">
        <v>0</v>
      </c>
      <c r="I18" s="4"/>
      <c r="J18" s="58"/>
      <c r="K18" s="89"/>
      <c r="L18" s="82"/>
      <c r="M18" s="55">
        <v>0</v>
      </c>
      <c r="N18" s="55">
        <v>0</v>
      </c>
      <c r="O18" s="55">
        <v>0</v>
      </c>
      <c r="P18" s="55"/>
      <c r="Q18" s="55">
        <v>0</v>
      </c>
      <c r="R18" s="4"/>
      <c r="S18" s="4"/>
      <c r="T18" s="4"/>
      <c r="U18" s="4"/>
      <c r="V18" s="4"/>
      <c r="W18" s="1"/>
      <c r="X18" s="2"/>
    </row>
    <row r="19" spans="1:24" ht="18" customHeight="1" x14ac:dyDescent="0.25">
      <c r="A19" s="1"/>
      <c r="B19" s="13">
        <v>3</v>
      </c>
      <c r="C19" s="16" t="s">
        <v>10</v>
      </c>
      <c r="D19" s="4">
        <v>0</v>
      </c>
      <c r="E19" s="53">
        <v>10000</v>
      </c>
      <c r="F19" s="10">
        <v>0</v>
      </c>
      <c r="G19" s="54"/>
      <c r="H19" s="12">
        <v>10000</v>
      </c>
      <c r="I19" s="4"/>
      <c r="J19" s="58"/>
      <c r="K19" s="89"/>
      <c r="L19" s="82"/>
      <c r="M19" s="55">
        <v>0</v>
      </c>
      <c r="N19" s="55">
        <v>10000</v>
      </c>
      <c r="O19" s="55">
        <v>0</v>
      </c>
      <c r="P19" s="55"/>
      <c r="Q19" s="55">
        <v>5000</v>
      </c>
      <c r="R19" s="4"/>
      <c r="S19" s="4"/>
      <c r="T19" s="4"/>
      <c r="U19" s="4"/>
      <c r="V19" s="4"/>
      <c r="W19" s="1"/>
      <c r="X19" s="2"/>
    </row>
    <row r="20" spans="1:24" ht="18" customHeight="1" x14ac:dyDescent="0.25">
      <c r="A20" s="1"/>
      <c r="B20" s="13">
        <v>4</v>
      </c>
      <c r="C20" s="67" t="s">
        <v>11</v>
      </c>
      <c r="D20" s="18">
        <v>0</v>
      </c>
      <c r="E20" s="10">
        <v>500000</v>
      </c>
      <c r="F20" s="10">
        <v>0</v>
      </c>
      <c r="G20" s="11"/>
      <c r="H20" s="10">
        <v>200000</v>
      </c>
      <c r="I20" s="4"/>
      <c r="J20" s="58"/>
      <c r="K20" s="89"/>
      <c r="L20" s="82"/>
      <c r="M20" s="55">
        <v>0</v>
      </c>
      <c r="N20" s="55">
        <v>0</v>
      </c>
      <c r="O20" s="55">
        <v>0</v>
      </c>
      <c r="P20" s="55"/>
      <c r="Q20" s="55">
        <v>0</v>
      </c>
      <c r="R20" s="4"/>
      <c r="S20" s="4"/>
      <c r="T20" s="4"/>
      <c r="U20" s="4"/>
      <c r="V20" s="4"/>
      <c r="W20" s="1"/>
      <c r="X20" s="2"/>
    </row>
    <row r="21" spans="1:24" ht="18" customHeight="1" x14ac:dyDescent="0.25">
      <c r="A21" s="1"/>
      <c r="B21" s="19">
        <v>5</v>
      </c>
      <c r="C21" s="68" t="s">
        <v>12</v>
      </c>
      <c r="D21" s="20">
        <v>0</v>
      </c>
      <c r="E21" s="12">
        <v>100000</v>
      </c>
      <c r="F21" s="10">
        <v>0</v>
      </c>
      <c r="G21" s="11"/>
      <c r="H21" s="12">
        <v>90000</v>
      </c>
      <c r="I21" s="4"/>
      <c r="J21" s="58"/>
      <c r="K21" s="89"/>
      <c r="L21" s="82"/>
      <c r="M21" s="55">
        <v>0</v>
      </c>
      <c r="N21" s="55">
        <v>0</v>
      </c>
      <c r="O21" s="55">
        <v>0</v>
      </c>
      <c r="P21" s="55"/>
      <c r="Q21" s="55">
        <v>10000</v>
      </c>
      <c r="R21" s="4"/>
      <c r="S21" s="4"/>
      <c r="T21" s="4"/>
      <c r="U21" s="4"/>
      <c r="V21" s="4"/>
      <c r="W21" s="1"/>
      <c r="X21" s="2"/>
    </row>
    <row r="22" spans="1:24" ht="18" customHeight="1" x14ac:dyDescent="0.25">
      <c r="A22" s="1"/>
      <c r="B22" s="19">
        <v>6</v>
      </c>
      <c r="C22" s="69" t="s">
        <v>13</v>
      </c>
      <c r="D22" s="20">
        <v>1106385</v>
      </c>
      <c r="E22" s="10">
        <v>300000</v>
      </c>
      <c r="F22" s="10">
        <v>0</v>
      </c>
      <c r="G22" s="11"/>
      <c r="H22" s="10">
        <v>200000</v>
      </c>
      <c r="I22" s="4"/>
      <c r="J22" s="58"/>
      <c r="K22" s="89"/>
      <c r="L22" s="82"/>
      <c r="M22" s="55">
        <v>0</v>
      </c>
      <c r="N22" s="55">
        <v>100000</v>
      </c>
      <c r="O22" s="55">
        <v>0</v>
      </c>
      <c r="P22" s="55"/>
      <c r="Q22" s="55">
        <v>30000</v>
      </c>
      <c r="R22" s="4"/>
      <c r="S22" s="4"/>
      <c r="T22" s="4"/>
      <c r="U22" s="4"/>
      <c r="V22" s="4"/>
      <c r="W22" s="1"/>
      <c r="X22" s="2"/>
    </row>
    <row r="23" spans="1:24" ht="18" customHeight="1" x14ac:dyDescent="0.25">
      <c r="A23" s="1"/>
      <c r="B23" s="19">
        <v>7</v>
      </c>
      <c r="C23" s="69" t="s">
        <v>14</v>
      </c>
      <c r="D23" s="73">
        <f>82940+19000+43000</f>
        <v>144940</v>
      </c>
      <c r="E23" s="12">
        <v>100000</v>
      </c>
      <c r="F23" s="11">
        <v>0</v>
      </c>
      <c r="G23" s="11"/>
      <c r="H23" s="12">
        <v>100000</v>
      </c>
      <c r="I23" s="4"/>
      <c r="J23" s="58"/>
      <c r="K23" s="89"/>
      <c r="L23" s="82"/>
      <c r="M23" s="55">
        <v>0</v>
      </c>
      <c r="N23" s="55">
        <v>0</v>
      </c>
      <c r="O23" s="55">
        <v>0</v>
      </c>
      <c r="P23" s="55"/>
      <c r="Q23" s="55">
        <v>0</v>
      </c>
      <c r="R23" s="4"/>
      <c r="S23" s="4"/>
      <c r="T23" s="4"/>
      <c r="U23" s="4"/>
      <c r="V23" s="4"/>
      <c r="W23" s="1"/>
      <c r="X23" s="2"/>
    </row>
    <row r="24" spans="1:24" ht="18" customHeight="1" x14ac:dyDescent="0.25">
      <c r="A24" s="1"/>
      <c r="B24" s="19"/>
      <c r="C24" s="71" t="s">
        <v>72</v>
      </c>
      <c r="D24" s="70">
        <v>0</v>
      </c>
      <c r="E24" s="20">
        <v>0</v>
      </c>
      <c r="F24" s="70">
        <v>0</v>
      </c>
      <c r="G24" s="54"/>
      <c r="H24" s="10">
        <v>0</v>
      </c>
      <c r="I24" s="4"/>
      <c r="J24" s="58"/>
      <c r="K24" s="89"/>
      <c r="L24" s="82"/>
      <c r="M24" s="20">
        <v>0</v>
      </c>
      <c r="N24" s="70">
        <v>0</v>
      </c>
      <c r="O24" s="20">
        <v>0</v>
      </c>
      <c r="P24" s="55"/>
      <c r="Q24" s="55">
        <v>0</v>
      </c>
      <c r="R24" s="4"/>
      <c r="S24" s="4"/>
      <c r="T24" s="4"/>
      <c r="U24" s="4"/>
      <c r="V24" s="4"/>
      <c r="W24" s="1"/>
      <c r="X24" s="2"/>
    </row>
    <row r="25" spans="1:24" ht="14.25" customHeight="1" x14ac:dyDescent="0.25">
      <c r="A25" s="1"/>
      <c r="B25" s="19"/>
      <c r="C25" s="72" t="s">
        <v>73</v>
      </c>
      <c r="D25" s="70">
        <v>0</v>
      </c>
      <c r="E25" s="20">
        <v>0</v>
      </c>
      <c r="F25" s="70">
        <v>0</v>
      </c>
      <c r="G25" s="54"/>
      <c r="H25" s="10">
        <v>0</v>
      </c>
      <c r="I25" s="4"/>
      <c r="J25" s="58"/>
      <c r="K25" s="89"/>
      <c r="L25" s="82"/>
      <c r="M25" s="20">
        <v>0</v>
      </c>
      <c r="N25" s="70">
        <v>0</v>
      </c>
      <c r="O25" s="20">
        <v>0</v>
      </c>
      <c r="P25" s="55"/>
      <c r="Q25" s="55">
        <v>0</v>
      </c>
      <c r="R25" s="4"/>
      <c r="S25" s="4"/>
      <c r="T25" s="4"/>
      <c r="U25" s="4"/>
      <c r="V25" s="4"/>
      <c r="W25" s="1"/>
      <c r="X25" s="2"/>
    </row>
    <row r="26" spans="1:24" ht="16.5" customHeight="1" x14ac:dyDescent="0.25">
      <c r="A26" s="1"/>
      <c r="B26" s="19"/>
      <c r="C26" s="39" t="s">
        <v>74</v>
      </c>
      <c r="D26" s="70">
        <v>0</v>
      </c>
      <c r="E26" s="20">
        <v>0</v>
      </c>
      <c r="F26" s="70">
        <v>0</v>
      </c>
      <c r="G26" s="54"/>
      <c r="H26" s="10">
        <v>0</v>
      </c>
      <c r="I26" s="4"/>
      <c r="J26" s="58"/>
      <c r="K26" s="89"/>
      <c r="L26" s="82"/>
      <c r="M26" s="20">
        <v>0</v>
      </c>
      <c r="N26" s="70">
        <v>0</v>
      </c>
      <c r="O26" s="20">
        <v>0</v>
      </c>
      <c r="P26" s="55"/>
      <c r="Q26" s="55">
        <v>0</v>
      </c>
      <c r="R26" s="4"/>
      <c r="S26" s="4"/>
      <c r="T26" s="4"/>
      <c r="U26" s="4"/>
      <c r="V26" s="4"/>
      <c r="W26" s="1"/>
      <c r="X26" s="2"/>
    </row>
    <row r="27" spans="1:24" ht="17.25" customHeight="1" x14ac:dyDescent="0.25">
      <c r="A27" s="1"/>
      <c r="B27" s="19"/>
      <c r="C27" s="21" t="s">
        <v>15</v>
      </c>
      <c r="D27" s="49">
        <f>SUM(D9:D26)</f>
        <v>1608347</v>
      </c>
      <c r="E27" s="49">
        <f t="shared" ref="E27" si="2">SUM(E9:E26)</f>
        <v>1385000</v>
      </c>
      <c r="F27" s="49">
        <f>SUM(F10:F26)</f>
        <v>48493</v>
      </c>
      <c r="G27" s="49">
        <f t="shared" ref="G27:H27" si="3">SUM(G10:G26)</f>
        <v>0</v>
      </c>
      <c r="H27" s="49">
        <f t="shared" si="3"/>
        <v>960000</v>
      </c>
      <c r="I27" s="22">
        <f t="shared" ref="I27:P27" si="4">SUM(I9:I23)</f>
        <v>0</v>
      </c>
      <c r="J27" s="83">
        <f t="shared" si="4"/>
        <v>0</v>
      </c>
      <c r="K27" s="90">
        <f t="shared" si="4"/>
        <v>0</v>
      </c>
      <c r="L27" s="47">
        <f t="shared" si="4"/>
        <v>0</v>
      </c>
      <c r="M27" s="22">
        <f t="shared" si="4"/>
        <v>0</v>
      </c>
      <c r="N27" s="49">
        <f>SUM(N9:N23)</f>
        <v>320000</v>
      </c>
      <c r="O27" s="22">
        <f>SUM(O9:O23)-34342</f>
        <v>34342</v>
      </c>
      <c r="P27" s="22">
        <f t="shared" si="4"/>
        <v>0</v>
      </c>
      <c r="Q27" s="22">
        <f>SUM(Q9:Q23)-10000</f>
        <v>115000</v>
      </c>
      <c r="R27" s="4"/>
      <c r="S27" s="4"/>
      <c r="T27" s="4"/>
      <c r="U27" s="4"/>
      <c r="V27" s="4"/>
      <c r="W27" s="1"/>
      <c r="X27" s="2"/>
    </row>
    <row r="28" spans="1:24" ht="1.5" customHeight="1" x14ac:dyDescent="0.25">
      <c r="A28" s="1"/>
      <c r="B28" s="19"/>
      <c r="C28" s="21"/>
      <c r="D28" s="23"/>
      <c r="E28" s="22"/>
      <c r="F28" s="23"/>
      <c r="G28" s="24"/>
      <c r="H28" s="22"/>
      <c r="I28" s="4"/>
      <c r="J28" s="58"/>
      <c r="K28" s="89"/>
      <c r="L28" s="82"/>
      <c r="M28" s="55"/>
      <c r="N28" s="60"/>
      <c r="O28" s="55"/>
      <c r="P28" s="55"/>
      <c r="Q28" s="55"/>
      <c r="R28" s="4"/>
      <c r="S28" s="4"/>
      <c r="T28" s="4"/>
      <c r="U28" s="4"/>
      <c r="V28" s="4"/>
      <c r="W28" s="1"/>
      <c r="X28" s="2"/>
    </row>
    <row r="29" spans="1:24" ht="15" customHeight="1" x14ac:dyDescent="0.25">
      <c r="A29" s="1"/>
      <c r="B29" s="25" t="s">
        <v>16</v>
      </c>
      <c r="C29" s="26" t="s">
        <v>17</v>
      </c>
      <c r="D29" s="27"/>
      <c r="E29" s="10"/>
      <c r="F29" s="27"/>
      <c r="G29" s="11"/>
      <c r="H29" s="10"/>
      <c r="I29" s="4"/>
      <c r="J29" s="58"/>
      <c r="K29" s="89"/>
      <c r="L29" s="82"/>
      <c r="M29" s="55"/>
      <c r="N29" s="60"/>
      <c r="O29" s="55"/>
      <c r="P29" s="55"/>
      <c r="Q29" s="55"/>
      <c r="R29" s="4"/>
      <c r="S29" s="4"/>
      <c r="T29" s="4"/>
      <c r="U29" s="4"/>
      <c r="V29" s="4"/>
      <c r="W29" s="1"/>
      <c r="X29" s="2"/>
    </row>
    <row r="30" spans="1:24" ht="18" customHeight="1" x14ac:dyDescent="0.25">
      <c r="A30" s="1"/>
      <c r="B30" s="13">
        <v>1</v>
      </c>
      <c r="C30" s="14" t="s">
        <v>18</v>
      </c>
      <c r="D30" s="7">
        <v>17148</v>
      </c>
      <c r="E30" s="10">
        <v>20000</v>
      </c>
      <c r="F30" s="7">
        <v>7573</v>
      </c>
      <c r="G30" s="11"/>
      <c r="H30" s="10">
        <v>10000</v>
      </c>
      <c r="I30" s="4"/>
      <c r="J30" s="58"/>
      <c r="K30" s="89"/>
      <c r="L30" s="82"/>
      <c r="M30" s="55">
        <v>656</v>
      </c>
      <c r="N30" s="55">
        <v>10000</v>
      </c>
      <c r="O30" s="55">
        <v>1194</v>
      </c>
      <c r="P30" s="55"/>
      <c r="Q30" s="55">
        <v>5000</v>
      </c>
      <c r="R30" s="4"/>
      <c r="S30" s="4"/>
      <c r="T30" s="4"/>
      <c r="U30" s="4"/>
      <c r="V30" s="4"/>
      <c r="W30" s="1"/>
      <c r="X30" s="2"/>
    </row>
    <row r="31" spans="1:24" ht="18" customHeight="1" x14ac:dyDescent="0.25">
      <c r="A31" s="1"/>
      <c r="B31" s="13">
        <f t="shared" ref="B31:B51" si="5">+B30+1</f>
        <v>2</v>
      </c>
      <c r="C31" s="16" t="s">
        <v>19</v>
      </c>
      <c r="D31" s="10">
        <v>0</v>
      </c>
      <c r="E31" s="10">
        <v>5000</v>
      </c>
      <c r="F31" s="10">
        <v>0</v>
      </c>
      <c r="G31" s="11"/>
      <c r="H31" s="10">
        <v>5000</v>
      </c>
      <c r="I31" s="4"/>
      <c r="J31" s="58"/>
      <c r="K31" s="89"/>
      <c r="L31" s="82"/>
      <c r="M31" s="55">
        <v>0</v>
      </c>
      <c r="N31" s="55">
        <v>3000</v>
      </c>
      <c r="O31" s="55">
        <v>0</v>
      </c>
      <c r="P31" s="55"/>
      <c r="Q31" s="55">
        <v>3000</v>
      </c>
      <c r="R31" s="4"/>
      <c r="S31" s="4"/>
      <c r="T31" s="4"/>
      <c r="U31" s="4"/>
      <c r="V31" s="4"/>
      <c r="W31" s="1"/>
      <c r="X31" s="2"/>
    </row>
    <row r="32" spans="1:24" ht="18" customHeight="1" x14ac:dyDescent="0.25">
      <c r="A32" s="1"/>
      <c r="B32" s="13">
        <f t="shared" si="5"/>
        <v>3</v>
      </c>
      <c r="C32" s="16" t="s">
        <v>20</v>
      </c>
      <c r="D32" s="10">
        <v>261291</v>
      </c>
      <c r="E32" s="10">
        <v>260000</v>
      </c>
      <c r="F32" s="10">
        <v>0</v>
      </c>
      <c r="G32" s="11"/>
      <c r="H32" s="10">
        <f>260000+10000</f>
        <v>270000</v>
      </c>
      <c r="I32" s="4"/>
      <c r="J32" s="58"/>
      <c r="K32" s="89"/>
      <c r="L32" s="82"/>
      <c r="M32" s="55">
        <v>58866</v>
      </c>
      <c r="N32" s="55">
        <v>60000</v>
      </c>
      <c r="O32" s="55">
        <v>0</v>
      </c>
      <c r="P32" s="55"/>
      <c r="Q32" s="55">
        <f>20000+10000</f>
        <v>30000</v>
      </c>
      <c r="R32" s="4"/>
      <c r="S32" s="4"/>
      <c r="T32" s="4"/>
      <c r="U32" s="4"/>
      <c r="V32" s="4"/>
      <c r="W32" s="1"/>
      <c r="X32" s="2"/>
    </row>
    <row r="33" spans="1:24" ht="18" customHeight="1" x14ac:dyDescent="0.25">
      <c r="A33" s="1"/>
      <c r="B33" s="13">
        <f t="shared" si="5"/>
        <v>4</v>
      </c>
      <c r="C33" s="16" t="s">
        <v>21</v>
      </c>
      <c r="D33" s="10">
        <v>128500</v>
      </c>
      <c r="E33" s="10">
        <v>150000</v>
      </c>
      <c r="F33" s="10">
        <v>459029</v>
      </c>
      <c r="G33" s="11"/>
      <c r="H33" s="10">
        <v>300000</v>
      </c>
      <c r="I33" s="4"/>
      <c r="J33" s="58"/>
      <c r="K33" s="89"/>
      <c r="L33" s="82"/>
      <c r="M33" s="55">
        <v>18000</v>
      </c>
      <c r="N33" s="55">
        <v>35000</v>
      </c>
      <c r="O33" s="55">
        <v>72371</v>
      </c>
      <c r="P33" s="55"/>
      <c r="Q33" s="55">
        <v>80000</v>
      </c>
      <c r="R33" s="4"/>
      <c r="S33" s="4"/>
      <c r="T33" s="4"/>
      <c r="U33" s="4"/>
      <c r="V33" s="4"/>
      <c r="W33" s="1"/>
      <c r="X33" s="2"/>
    </row>
    <row r="34" spans="1:24" ht="18" customHeight="1" x14ac:dyDescent="0.25">
      <c r="A34" s="1"/>
      <c r="B34" s="13">
        <f t="shared" si="5"/>
        <v>5</v>
      </c>
      <c r="C34" s="16" t="s">
        <v>22</v>
      </c>
      <c r="D34" s="10">
        <v>0</v>
      </c>
      <c r="E34" s="10">
        <v>10000</v>
      </c>
      <c r="F34" s="10">
        <v>0</v>
      </c>
      <c r="G34" s="11"/>
      <c r="H34" s="10">
        <v>10000</v>
      </c>
      <c r="I34" s="4"/>
      <c r="J34" s="58"/>
      <c r="K34" s="89"/>
      <c r="L34" s="82"/>
      <c r="M34" s="55">
        <v>0</v>
      </c>
      <c r="N34" s="55">
        <v>5000</v>
      </c>
      <c r="O34" s="55">
        <v>0</v>
      </c>
      <c r="P34" s="55"/>
      <c r="Q34" s="55">
        <v>5000</v>
      </c>
      <c r="R34" s="4"/>
      <c r="S34" s="4"/>
      <c r="T34" s="4"/>
      <c r="U34" s="4"/>
      <c r="V34" s="4"/>
      <c r="W34" s="1"/>
      <c r="X34" s="2"/>
    </row>
    <row r="35" spans="1:24" ht="18" customHeight="1" x14ac:dyDescent="0.25">
      <c r="A35" s="1"/>
      <c r="B35" s="13">
        <f t="shared" si="5"/>
        <v>6</v>
      </c>
      <c r="C35" s="16" t="s">
        <v>23</v>
      </c>
      <c r="D35" s="10">
        <v>236250</v>
      </c>
      <c r="E35" s="12">
        <v>200000</v>
      </c>
      <c r="F35" s="10">
        <v>10582</v>
      </c>
      <c r="G35" s="11"/>
      <c r="H35" s="12">
        <v>80000</v>
      </c>
      <c r="I35" s="4"/>
      <c r="J35" s="58"/>
      <c r="K35" s="89"/>
      <c r="L35" s="82"/>
      <c r="M35" s="55">
        <v>0</v>
      </c>
      <c r="N35" s="55">
        <v>100000</v>
      </c>
      <c r="O35" s="55">
        <v>1668</v>
      </c>
      <c r="P35" s="55"/>
      <c r="Q35" s="55">
        <v>30000</v>
      </c>
      <c r="R35" s="4"/>
      <c r="S35" s="4"/>
      <c r="T35" s="4"/>
      <c r="U35" s="4"/>
      <c r="V35" s="4"/>
      <c r="W35" s="1"/>
      <c r="X35" s="2"/>
    </row>
    <row r="36" spans="1:24" ht="18" customHeight="1" x14ac:dyDescent="0.25">
      <c r="A36" s="1"/>
      <c r="B36" s="13">
        <f t="shared" si="5"/>
        <v>7</v>
      </c>
      <c r="C36" s="16" t="s">
        <v>24</v>
      </c>
      <c r="D36" s="10">
        <v>44266</v>
      </c>
      <c r="E36" s="10">
        <v>50000</v>
      </c>
      <c r="F36" s="10">
        <v>61684</v>
      </c>
      <c r="G36" s="11"/>
      <c r="H36" s="10">
        <v>60000</v>
      </c>
      <c r="I36" s="4"/>
      <c r="J36" s="58"/>
      <c r="K36" s="89"/>
      <c r="L36" s="82"/>
      <c r="M36" s="55">
        <v>2379</v>
      </c>
      <c r="N36" s="55">
        <f>20000+10000</f>
        <v>30000</v>
      </c>
      <c r="O36" s="55">
        <v>9726</v>
      </c>
      <c r="P36" s="55"/>
      <c r="Q36" s="55">
        <v>20000</v>
      </c>
      <c r="R36" s="4"/>
      <c r="S36" s="4"/>
      <c r="T36" s="4"/>
      <c r="U36" s="4"/>
      <c r="V36" s="4"/>
      <c r="W36" s="1"/>
      <c r="X36" s="2"/>
    </row>
    <row r="37" spans="1:24" ht="18" customHeight="1" x14ac:dyDescent="0.25">
      <c r="A37" s="1"/>
      <c r="B37" s="13">
        <f t="shared" si="5"/>
        <v>8</v>
      </c>
      <c r="C37" s="16" t="s">
        <v>25</v>
      </c>
      <c r="D37" s="10">
        <v>277403</v>
      </c>
      <c r="E37" s="12">
        <v>200000</v>
      </c>
      <c r="F37" s="10">
        <v>59929</v>
      </c>
      <c r="G37" s="11"/>
      <c r="H37" s="12">
        <v>200000</v>
      </c>
      <c r="I37" s="4"/>
      <c r="J37" s="58"/>
      <c r="K37" s="89"/>
      <c r="L37" s="82"/>
      <c r="M37" s="55">
        <v>21108</v>
      </c>
      <c r="N37" s="55">
        <v>100000</v>
      </c>
      <c r="O37" s="55">
        <v>9449</v>
      </c>
      <c r="P37" s="55"/>
      <c r="Q37" s="55">
        <v>50000</v>
      </c>
      <c r="R37" s="4"/>
      <c r="S37" s="4"/>
      <c r="T37" s="4"/>
      <c r="U37" s="4"/>
      <c r="V37" s="4"/>
      <c r="W37" s="1"/>
      <c r="X37" s="2"/>
    </row>
    <row r="38" spans="1:24" ht="18" customHeight="1" x14ac:dyDescent="0.25">
      <c r="A38" s="1"/>
      <c r="B38" s="13">
        <f t="shared" si="5"/>
        <v>9</v>
      </c>
      <c r="C38" s="16" t="s">
        <v>26</v>
      </c>
      <c r="D38" s="10">
        <v>0</v>
      </c>
      <c r="E38" s="10">
        <v>10000</v>
      </c>
      <c r="F38" s="10">
        <v>0</v>
      </c>
      <c r="G38" s="11"/>
      <c r="H38" s="10">
        <v>25000</v>
      </c>
      <c r="I38" s="4"/>
      <c r="J38" s="58"/>
      <c r="K38" s="89"/>
      <c r="L38" s="82"/>
      <c r="M38" s="55">
        <v>0</v>
      </c>
      <c r="N38" s="55">
        <v>35000</v>
      </c>
      <c r="O38" s="55">
        <v>0</v>
      </c>
      <c r="P38" s="55"/>
      <c r="Q38" s="55">
        <v>5000</v>
      </c>
      <c r="R38" s="4"/>
      <c r="S38" s="4"/>
      <c r="T38" s="4"/>
      <c r="U38" s="4"/>
      <c r="V38" s="4"/>
      <c r="W38" s="1"/>
      <c r="X38" s="2"/>
    </row>
    <row r="39" spans="1:24" ht="18" customHeight="1" x14ac:dyDescent="0.25">
      <c r="A39" s="1"/>
      <c r="B39" s="13">
        <f t="shared" si="5"/>
        <v>10</v>
      </c>
      <c r="C39" s="16" t="s">
        <v>27</v>
      </c>
      <c r="D39" s="10">
        <v>0</v>
      </c>
      <c r="E39" s="10">
        <v>45000</v>
      </c>
      <c r="F39" s="10">
        <v>53100</v>
      </c>
      <c r="G39" s="11"/>
      <c r="H39" s="10">
        <v>60000</v>
      </c>
      <c r="I39" s="4"/>
      <c r="J39" s="58"/>
      <c r="K39" s="89"/>
      <c r="L39" s="82"/>
      <c r="M39" s="55">
        <v>0</v>
      </c>
      <c r="N39" s="55">
        <v>40000</v>
      </c>
      <c r="O39" s="55">
        <v>53100</v>
      </c>
      <c r="P39" s="55"/>
      <c r="Q39" s="55">
        <v>55000</v>
      </c>
      <c r="R39" s="4"/>
      <c r="S39" s="4"/>
      <c r="T39" s="4"/>
      <c r="U39" s="4"/>
      <c r="V39" s="4"/>
      <c r="W39" s="1"/>
      <c r="X39" s="2"/>
    </row>
    <row r="40" spans="1:24" ht="18" customHeight="1" x14ac:dyDescent="0.25">
      <c r="A40" s="1"/>
      <c r="B40" s="13">
        <f t="shared" si="5"/>
        <v>11</v>
      </c>
      <c r="C40" s="16" t="s">
        <v>83</v>
      </c>
      <c r="D40" s="10">
        <f>504685+79737+4050</f>
        <v>588472</v>
      </c>
      <c r="E40" s="12">
        <v>550000</v>
      </c>
      <c r="F40" s="10">
        <f>252112+1635</f>
        <v>253747</v>
      </c>
      <c r="G40" s="11"/>
      <c r="H40" s="12">
        <v>400000</v>
      </c>
      <c r="I40" s="4"/>
      <c r="J40" s="58"/>
      <c r="K40" s="89"/>
      <c r="L40" s="82"/>
      <c r="M40" s="55">
        <v>37619</v>
      </c>
      <c r="N40" s="55">
        <v>150000</v>
      </c>
      <c r="O40" s="55">
        <f>64541+258</f>
        <v>64799</v>
      </c>
      <c r="P40" s="55"/>
      <c r="Q40" s="55">
        <v>70000</v>
      </c>
      <c r="R40" s="4"/>
      <c r="S40" s="4"/>
      <c r="T40" s="4"/>
      <c r="U40" s="4"/>
      <c r="V40" s="4"/>
      <c r="W40" s="1"/>
      <c r="X40" s="2"/>
    </row>
    <row r="41" spans="1:24" ht="18" customHeight="1" x14ac:dyDescent="0.25">
      <c r="A41" s="1"/>
      <c r="B41" s="13">
        <f t="shared" si="5"/>
        <v>12</v>
      </c>
      <c r="C41" s="16" t="s">
        <v>28</v>
      </c>
      <c r="D41" s="10">
        <f>13693+290943</f>
        <v>304636</v>
      </c>
      <c r="E41" s="12">
        <v>150000</v>
      </c>
      <c r="F41" s="10">
        <v>145619</v>
      </c>
      <c r="G41" s="11"/>
      <c r="H41" s="12">
        <v>150000</v>
      </c>
      <c r="I41" s="4"/>
      <c r="J41" s="58"/>
      <c r="K41" s="89"/>
      <c r="L41" s="82"/>
      <c r="M41" s="55">
        <v>37312</v>
      </c>
      <c r="N41" s="55">
        <v>20000</v>
      </c>
      <c r="O41" s="55">
        <v>22958</v>
      </c>
      <c r="P41" s="55"/>
      <c r="Q41" s="55">
        <v>25000</v>
      </c>
      <c r="R41" s="4"/>
      <c r="S41" s="4"/>
      <c r="T41" s="4"/>
      <c r="U41" s="4"/>
      <c r="V41" s="4"/>
      <c r="W41" s="1"/>
      <c r="X41" s="2"/>
    </row>
    <row r="42" spans="1:24" ht="18" customHeight="1" x14ac:dyDescent="0.25">
      <c r="A42" s="1"/>
      <c r="B42" s="13">
        <f t="shared" si="5"/>
        <v>13</v>
      </c>
      <c r="C42" s="16" t="s">
        <v>79</v>
      </c>
      <c r="D42" s="10">
        <v>2300</v>
      </c>
      <c r="E42" s="10">
        <v>5000</v>
      </c>
      <c r="F42" s="10">
        <v>155</v>
      </c>
      <c r="G42" s="11"/>
      <c r="H42" s="10">
        <v>5000</v>
      </c>
      <c r="I42" s="4"/>
      <c r="J42" s="58"/>
      <c r="K42" s="89"/>
      <c r="L42" s="82"/>
      <c r="M42" s="55">
        <v>0</v>
      </c>
      <c r="N42" s="55">
        <v>5000</v>
      </c>
      <c r="O42" s="55">
        <v>25</v>
      </c>
      <c r="P42" s="55"/>
      <c r="Q42" s="55">
        <v>2000</v>
      </c>
      <c r="R42" s="4"/>
      <c r="S42" s="4"/>
      <c r="T42" s="4"/>
      <c r="U42" s="4"/>
      <c r="V42" s="4"/>
      <c r="W42" s="1"/>
      <c r="X42" s="2"/>
    </row>
    <row r="43" spans="1:24" ht="18" customHeight="1" x14ac:dyDescent="0.25">
      <c r="A43" s="1"/>
      <c r="B43" s="13">
        <f t="shared" si="5"/>
        <v>14</v>
      </c>
      <c r="C43" s="16" t="s">
        <v>29</v>
      </c>
      <c r="D43" s="10">
        <v>14304</v>
      </c>
      <c r="E43" s="12">
        <v>50000</v>
      </c>
      <c r="F43" s="10">
        <v>9986</v>
      </c>
      <c r="G43" s="11"/>
      <c r="H43" s="12">
        <f>15000+10000</f>
        <v>25000</v>
      </c>
      <c r="I43" s="4"/>
      <c r="J43" s="58"/>
      <c r="K43" s="89"/>
      <c r="L43" s="82"/>
      <c r="M43" s="55">
        <v>0</v>
      </c>
      <c r="N43" s="55">
        <v>10000</v>
      </c>
      <c r="O43" s="55">
        <v>1574</v>
      </c>
      <c r="P43" s="55"/>
      <c r="Q43" s="55">
        <f>3000+2000</f>
        <v>5000</v>
      </c>
      <c r="R43" s="4"/>
      <c r="S43" s="4"/>
      <c r="T43" s="4"/>
      <c r="U43" s="4"/>
      <c r="V43" s="4"/>
      <c r="W43" s="1"/>
      <c r="X43" s="2"/>
    </row>
    <row r="44" spans="1:24" ht="18" customHeight="1" x14ac:dyDescent="0.25">
      <c r="A44" s="1"/>
      <c r="B44" s="13">
        <f t="shared" si="5"/>
        <v>15</v>
      </c>
      <c r="C44" s="16" t="s">
        <v>30</v>
      </c>
      <c r="D44" s="10">
        <v>329</v>
      </c>
      <c r="E44" s="10">
        <v>5000</v>
      </c>
      <c r="F44" s="10">
        <v>1033</v>
      </c>
      <c r="G44" s="11"/>
      <c r="H44" s="10">
        <v>5000</v>
      </c>
      <c r="I44" s="4"/>
      <c r="J44" s="58"/>
      <c r="K44" s="89"/>
      <c r="L44" s="82"/>
      <c r="M44" s="55">
        <v>0</v>
      </c>
      <c r="N44" s="55">
        <v>5000</v>
      </c>
      <c r="O44" s="55">
        <v>163</v>
      </c>
      <c r="P44" s="55"/>
      <c r="Q44" s="55">
        <v>5000</v>
      </c>
      <c r="R44" s="4"/>
      <c r="S44" s="4"/>
      <c r="T44" s="4"/>
      <c r="U44" s="4"/>
      <c r="V44" s="4"/>
      <c r="W44" s="1"/>
      <c r="X44" s="2"/>
    </row>
    <row r="45" spans="1:24" ht="18" customHeight="1" x14ac:dyDescent="0.25">
      <c r="A45" s="1"/>
      <c r="B45" s="13">
        <f t="shared" si="5"/>
        <v>16</v>
      </c>
      <c r="C45" s="16" t="s">
        <v>31</v>
      </c>
      <c r="D45" s="28">
        <f>263501+803</f>
        <v>264304</v>
      </c>
      <c r="E45" s="10">
        <v>250000</v>
      </c>
      <c r="F45" s="28">
        <v>149310</v>
      </c>
      <c r="G45" s="11"/>
      <c r="H45" s="10">
        <v>500000</v>
      </c>
      <c r="I45" s="4"/>
      <c r="J45" s="58"/>
      <c r="K45" s="89"/>
      <c r="L45" s="82"/>
      <c r="M45" s="55">
        <v>316</v>
      </c>
      <c r="N45" s="55">
        <v>5000</v>
      </c>
      <c r="O45" s="55">
        <v>0</v>
      </c>
      <c r="P45" s="55"/>
      <c r="Q45" s="55">
        <v>5000</v>
      </c>
      <c r="R45" s="4"/>
      <c r="S45" s="4"/>
      <c r="T45" s="4"/>
      <c r="U45" s="4"/>
      <c r="V45" s="4"/>
      <c r="W45" s="1"/>
      <c r="X45" s="2"/>
    </row>
    <row r="46" spans="1:24" ht="18" customHeight="1" x14ac:dyDescent="0.25">
      <c r="A46" s="1"/>
      <c r="B46" s="13">
        <f t="shared" si="5"/>
        <v>17</v>
      </c>
      <c r="C46" s="16" t="s">
        <v>32</v>
      </c>
      <c r="D46" s="10">
        <f>10433+16698+9854+6235</f>
        <v>43220</v>
      </c>
      <c r="E46" s="10">
        <v>50000</v>
      </c>
      <c r="F46" s="10">
        <v>32870</v>
      </c>
      <c r="G46" s="11"/>
      <c r="H46" s="10">
        <v>50000</v>
      </c>
      <c r="I46" s="4"/>
      <c r="J46" s="58"/>
      <c r="K46" s="89"/>
      <c r="L46" s="82"/>
      <c r="M46" s="55">
        <v>0</v>
      </c>
      <c r="N46" s="55">
        <v>10000</v>
      </c>
      <c r="O46" s="55">
        <f>3055+1481</f>
        <v>4536</v>
      </c>
      <c r="P46" s="55"/>
      <c r="Q46" s="55">
        <v>7000</v>
      </c>
      <c r="R46" s="4"/>
      <c r="S46" s="4"/>
      <c r="T46" s="4"/>
      <c r="U46" s="4"/>
      <c r="V46" s="4"/>
      <c r="W46" s="1"/>
      <c r="X46" s="2"/>
    </row>
    <row r="47" spans="1:24" ht="18" customHeight="1" x14ac:dyDescent="0.25">
      <c r="A47" s="1"/>
      <c r="B47" s="13">
        <f t="shared" si="5"/>
        <v>18</v>
      </c>
      <c r="C47" s="17" t="s">
        <v>81</v>
      </c>
      <c r="D47" s="10">
        <f>3618+154826+23487</f>
        <v>181931</v>
      </c>
      <c r="E47" s="12">
        <v>150000</v>
      </c>
      <c r="F47" s="10">
        <f>157306+441+7240+17811+1365+4351+65</f>
        <v>188579</v>
      </c>
      <c r="G47" s="11"/>
      <c r="H47" s="12">
        <v>200000</v>
      </c>
      <c r="I47" s="4"/>
      <c r="J47" s="58"/>
      <c r="K47" s="89"/>
      <c r="L47" s="82"/>
      <c r="M47" s="55">
        <v>0</v>
      </c>
      <c r="N47" s="55">
        <v>75000</v>
      </c>
      <c r="O47" s="55">
        <f>24801+1142+215+69</f>
        <v>26227</v>
      </c>
      <c r="P47" s="55"/>
      <c r="Q47" s="55">
        <v>40000</v>
      </c>
      <c r="R47" s="4"/>
      <c r="S47" s="4"/>
      <c r="T47" s="4"/>
      <c r="U47" s="4"/>
      <c r="V47" s="4"/>
      <c r="W47" s="1"/>
      <c r="X47" s="2"/>
    </row>
    <row r="48" spans="1:24" ht="18" customHeight="1" x14ac:dyDescent="0.25">
      <c r="A48" s="29"/>
      <c r="B48" s="13">
        <f t="shared" si="5"/>
        <v>19</v>
      </c>
      <c r="C48" s="22" t="s">
        <v>33</v>
      </c>
      <c r="D48" s="22">
        <f>21798584-1545027</f>
        <v>20253557</v>
      </c>
      <c r="E48" s="30">
        <v>25000000</v>
      </c>
      <c r="F48" s="22">
        <v>18831729</v>
      </c>
      <c r="G48" s="22">
        <f t="shared" ref="G48" si="6">90000+315645+2915592+1509864+2617768+10601522+101216+183900+370925</f>
        <v>18706432</v>
      </c>
      <c r="H48" s="22">
        <v>22000000</v>
      </c>
      <c r="I48" s="4"/>
      <c r="J48" s="59"/>
      <c r="K48" s="91"/>
      <c r="L48" s="82"/>
      <c r="M48" s="55">
        <v>0</v>
      </c>
      <c r="N48" s="60">
        <v>1000000</v>
      </c>
      <c r="O48" s="60">
        <v>0</v>
      </c>
      <c r="P48" s="55"/>
      <c r="Q48" s="118">
        <v>1000000</v>
      </c>
      <c r="R48" s="4"/>
      <c r="S48" s="4"/>
      <c r="T48" s="4"/>
      <c r="U48" s="4"/>
      <c r="V48" s="4"/>
      <c r="W48" s="1"/>
      <c r="X48" s="2"/>
    </row>
    <row r="49" spans="1:24" ht="18" customHeight="1" x14ac:dyDescent="0.25">
      <c r="A49" s="31"/>
      <c r="B49" s="13">
        <f t="shared" si="5"/>
        <v>20</v>
      </c>
      <c r="C49" s="16" t="s">
        <v>34</v>
      </c>
      <c r="D49" s="10">
        <f>55594+795952+359407</f>
        <v>1210953</v>
      </c>
      <c r="E49" s="10">
        <v>1200000</v>
      </c>
      <c r="F49" s="10">
        <v>1164534</v>
      </c>
      <c r="G49" s="24"/>
      <c r="H49" s="10">
        <v>1250000</v>
      </c>
      <c r="I49" s="4"/>
      <c r="J49" s="58"/>
      <c r="K49" s="89"/>
      <c r="L49" s="82"/>
      <c r="M49" s="55">
        <v>0</v>
      </c>
      <c r="N49" s="60">
        <v>0</v>
      </c>
      <c r="O49" s="55">
        <v>0</v>
      </c>
      <c r="P49" s="55"/>
      <c r="Q49" s="55">
        <v>0</v>
      </c>
      <c r="R49" s="4"/>
      <c r="S49" s="4"/>
      <c r="T49" s="4"/>
      <c r="U49" s="4"/>
      <c r="V49" s="4"/>
      <c r="W49" s="1"/>
      <c r="X49" s="2"/>
    </row>
    <row r="50" spans="1:24" ht="18" customHeight="1" x14ac:dyDescent="0.25">
      <c r="A50" s="31"/>
      <c r="B50" s="13">
        <f t="shared" si="5"/>
        <v>21</v>
      </c>
      <c r="C50" s="16" t="s">
        <v>35</v>
      </c>
      <c r="D50" s="10">
        <f>192856+55658+2400</f>
        <v>250914</v>
      </c>
      <c r="E50" s="10">
        <v>250000</v>
      </c>
      <c r="F50" s="10">
        <v>118252</v>
      </c>
      <c r="G50" s="24"/>
      <c r="H50" s="10">
        <v>150000</v>
      </c>
      <c r="I50" s="4"/>
      <c r="J50" s="58"/>
      <c r="K50" s="89"/>
      <c r="L50" s="82"/>
      <c r="M50" s="55">
        <v>0</v>
      </c>
      <c r="N50" s="60">
        <v>0</v>
      </c>
      <c r="O50" s="55">
        <v>0</v>
      </c>
      <c r="P50" s="55"/>
      <c r="Q50" s="55">
        <v>0</v>
      </c>
      <c r="R50" s="4"/>
      <c r="S50" s="4"/>
      <c r="T50" s="4"/>
      <c r="U50" s="4"/>
      <c r="V50" s="4"/>
      <c r="W50" s="1"/>
      <c r="X50" s="2"/>
    </row>
    <row r="51" spans="1:24" ht="18" customHeight="1" x14ac:dyDescent="0.25">
      <c r="A51" s="1"/>
      <c r="B51" s="13">
        <f t="shared" si="5"/>
        <v>22</v>
      </c>
      <c r="C51" s="17" t="s">
        <v>36</v>
      </c>
      <c r="D51" s="10">
        <v>83160</v>
      </c>
      <c r="E51" s="10">
        <v>100000</v>
      </c>
      <c r="F51" s="10">
        <v>54823</v>
      </c>
      <c r="G51" s="11"/>
      <c r="H51" s="10">
        <v>100000</v>
      </c>
      <c r="I51" s="4"/>
      <c r="J51" s="58"/>
      <c r="K51" s="89"/>
      <c r="L51" s="82"/>
      <c r="M51" s="55">
        <v>3000</v>
      </c>
      <c r="N51" s="55">
        <v>30000</v>
      </c>
      <c r="O51" s="55">
        <v>13977</v>
      </c>
      <c r="P51" s="55"/>
      <c r="Q51" s="55">
        <v>20000</v>
      </c>
      <c r="R51" s="4"/>
      <c r="S51" s="4"/>
      <c r="T51" s="4"/>
      <c r="U51" s="4"/>
      <c r="V51" s="4"/>
      <c r="W51" s="1"/>
      <c r="X51" s="2"/>
    </row>
    <row r="52" spans="1:24" ht="18" customHeight="1" x14ac:dyDescent="0.25">
      <c r="A52" s="1"/>
      <c r="B52" s="13">
        <v>23</v>
      </c>
      <c r="C52" s="22" t="s">
        <v>37</v>
      </c>
      <c r="D52" s="22">
        <f>178975+1437133+26662+248708+760560+3605070+4720</f>
        <v>6261828</v>
      </c>
      <c r="E52" s="22">
        <f>SUM(E53:E60)</f>
        <v>3110000</v>
      </c>
      <c r="F52" s="22">
        <f>SUM(F53:F60)</f>
        <v>2652821</v>
      </c>
      <c r="G52" s="22">
        <f t="shared" ref="G52:Q52" si="7">SUM(G53:G60)</f>
        <v>0</v>
      </c>
      <c r="H52" s="22">
        <f t="shared" si="7"/>
        <v>1610000</v>
      </c>
      <c r="I52" s="22">
        <f t="shared" si="7"/>
        <v>0</v>
      </c>
      <c r="J52" s="83">
        <f t="shared" si="7"/>
        <v>0</v>
      </c>
      <c r="K52" s="90">
        <f t="shared" si="7"/>
        <v>0</v>
      </c>
      <c r="L52" s="47">
        <f t="shared" si="7"/>
        <v>0</v>
      </c>
      <c r="M52" s="22">
        <f t="shared" si="7"/>
        <v>107225</v>
      </c>
      <c r="N52" s="22">
        <f t="shared" si="7"/>
        <v>290000</v>
      </c>
      <c r="O52" s="22">
        <f t="shared" si="7"/>
        <v>421570</v>
      </c>
      <c r="P52" s="22">
        <f t="shared" si="7"/>
        <v>0</v>
      </c>
      <c r="Q52" s="22">
        <f t="shared" si="7"/>
        <v>220000</v>
      </c>
      <c r="R52" s="4"/>
      <c r="S52" s="4"/>
      <c r="T52" s="4"/>
      <c r="U52" s="4"/>
      <c r="V52" s="4"/>
      <c r="W52" s="1"/>
      <c r="X52" s="2"/>
    </row>
    <row r="53" spans="1:24" ht="16.5" customHeight="1" x14ac:dyDescent="0.25">
      <c r="A53" s="1"/>
      <c r="B53" s="13"/>
      <c r="C53" s="16" t="s">
        <v>75</v>
      </c>
      <c r="D53" s="10">
        <v>0</v>
      </c>
      <c r="E53" s="10">
        <v>200000</v>
      </c>
      <c r="F53" s="10">
        <v>105615</v>
      </c>
      <c r="G53" s="11"/>
      <c r="H53" s="10">
        <v>150000</v>
      </c>
      <c r="I53" s="4"/>
      <c r="J53" s="58"/>
      <c r="K53" s="89"/>
      <c r="L53" s="82"/>
      <c r="M53" s="55">
        <v>0</v>
      </c>
      <c r="N53" s="55">
        <f>20000+30000</f>
        <v>50000</v>
      </c>
      <c r="O53" s="55">
        <f>6750+16651</f>
        <v>23401</v>
      </c>
      <c r="P53" s="55"/>
      <c r="Q53" s="55">
        <v>50000</v>
      </c>
      <c r="R53" s="4"/>
      <c r="S53" s="4"/>
      <c r="T53" s="4"/>
      <c r="U53" s="4"/>
      <c r="V53" s="4"/>
      <c r="W53" s="1"/>
      <c r="X53" s="2"/>
    </row>
    <row r="54" spans="1:24" ht="16.5" customHeight="1" x14ac:dyDescent="0.25">
      <c r="A54" s="1"/>
      <c r="B54" s="13"/>
      <c r="C54" s="32" t="s">
        <v>38</v>
      </c>
      <c r="D54" s="12">
        <v>0</v>
      </c>
      <c r="E54" s="12">
        <v>500000</v>
      </c>
      <c r="F54" s="12">
        <v>0</v>
      </c>
      <c r="G54" s="11"/>
      <c r="H54" s="12">
        <v>500000</v>
      </c>
      <c r="I54" s="4"/>
      <c r="J54" s="58"/>
      <c r="K54" s="89"/>
      <c r="L54" s="82"/>
      <c r="M54" s="55">
        <v>0</v>
      </c>
      <c r="N54" s="55">
        <v>100000</v>
      </c>
      <c r="O54" s="55">
        <v>0</v>
      </c>
      <c r="P54" s="55"/>
      <c r="Q54" s="55">
        <v>100000</v>
      </c>
      <c r="R54" s="4"/>
      <c r="S54" s="4"/>
      <c r="T54" s="4"/>
      <c r="U54" s="4"/>
      <c r="V54" s="4"/>
      <c r="W54" s="1"/>
      <c r="X54" s="2"/>
    </row>
    <row r="55" spans="1:24" ht="18" customHeight="1" x14ac:dyDescent="0.25">
      <c r="A55" s="1"/>
      <c r="B55" s="13"/>
      <c r="C55" s="36" t="s">
        <v>84</v>
      </c>
      <c r="D55" s="12">
        <v>0</v>
      </c>
      <c r="E55" s="10">
        <f>900000</f>
        <v>900000</v>
      </c>
      <c r="F55" s="10">
        <v>2452805</v>
      </c>
      <c r="G55" s="11"/>
      <c r="H55" s="10">
        <v>500000</v>
      </c>
      <c r="I55" s="4"/>
      <c r="J55" s="58"/>
      <c r="K55" s="89"/>
      <c r="L55" s="82"/>
      <c r="M55" s="55">
        <v>0</v>
      </c>
      <c r="N55" s="55">
        <v>50000</v>
      </c>
      <c r="O55" s="55">
        <v>383286</v>
      </c>
      <c r="P55" s="55"/>
      <c r="Q55" s="55">
        <v>50000</v>
      </c>
      <c r="R55" s="4"/>
      <c r="S55" s="4"/>
      <c r="T55" s="4"/>
      <c r="U55" s="4"/>
      <c r="V55" s="4"/>
      <c r="W55" s="1"/>
      <c r="X55" s="2"/>
    </row>
    <row r="56" spans="1:24" ht="18" customHeight="1" x14ac:dyDescent="0.25">
      <c r="A56" s="1"/>
      <c r="B56" s="13"/>
      <c r="C56" s="36" t="s">
        <v>85</v>
      </c>
      <c r="D56" s="12">
        <v>0</v>
      </c>
      <c r="E56" s="10">
        <f>30000+10000+10000</f>
        <v>50000</v>
      </c>
      <c r="F56" s="10">
        <v>21560</v>
      </c>
      <c r="G56" s="11"/>
      <c r="H56" s="10">
        <v>50000</v>
      </c>
      <c r="I56" s="4"/>
      <c r="J56" s="58"/>
      <c r="K56" s="89"/>
      <c r="L56" s="82"/>
      <c r="M56" s="55">
        <v>87903</v>
      </c>
      <c r="N56" s="55">
        <f>30000+5000+15000+10000</f>
        <v>60000</v>
      </c>
      <c r="O56" s="55">
        <v>3399</v>
      </c>
      <c r="P56" s="55"/>
      <c r="Q56" s="55">
        <v>10000</v>
      </c>
      <c r="R56" s="4"/>
      <c r="S56" s="4"/>
      <c r="T56" s="4"/>
      <c r="U56" s="4"/>
      <c r="V56" s="4"/>
      <c r="W56" s="1"/>
      <c r="X56" s="2"/>
    </row>
    <row r="57" spans="1:24" ht="18" customHeight="1" x14ac:dyDescent="0.25">
      <c r="A57" s="1"/>
      <c r="B57" s="13"/>
      <c r="C57" s="32" t="s">
        <v>86</v>
      </c>
      <c r="D57" s="12">
        <v>0</v>
      </c>
      <c r="E57" s="11">
        <v>250000</v>
      </c>
      <c r="F57" s="33">
        <v>58524</v>
      </c>
      <c r="G57" s="11"/>
      <c r="H57" s="11">
        <v>100000</v>
      </c>
      <c r="I57" s="4"/>
      <c r="J57" s="58"/>
      <c r="K57" s="89"/>
      <c r="L57" s="82"/>
      <c r="M57" s="55">
        <v>19322</v>
      </c>
      <c r="N57" s="55">
        <v>30000</v>
      </c>
      <c r="O57" s="55">
        <v>9227</v>
      </c>
      <c r="P57" s="55"/>
      <c r="Q57" s="55">
        <v>10000</v>
      </c>
      <c r="R57" s="4"/>
      <c r="S57" s="4"/>
      <c r="T57" s="4"/>
      <c r="U57" s="4"/>
      <c r="V57" s="4"/>
      <c r="W57" s="1"/>
      <c r="X57" s="2"/>
    </row>
    <row r="58" spans="1:24" ht="18" customHeight="1" x14ac:dyDescent="0.25">
      <c r="A58" s="1"/>
      <c r="B58" s="13"/>
      <c r="C58" s="36" t="s">
        <v>87</v>
      </c>
      <c r="D58" s="12">
        <v>0</v>
      </c>
      <c r="E58" s="10">
        <v>600000</v>
      </c>
      <c r="F58" s="10">
        <v>14317</v>
      </c>
      <c r="G58" s="11"/>
      <c r="H58" s="10">
        <v>100000</v>
      </c>
      <c r="I58" s="4"/>
      <c r="J58" s="58"/>
      <c r="K58" s="89"/>
      <c r="L58" s="82"/>
      <c r="M58" s="55">
        <v>0</v>
      </c>
      <c r="N58" s="55">
        <v>0</v>
      </c>
      <c r="O58" s="55">
        <v>2257</v>
      </c>
      <c r="P58" s="55"/>
      <c r="Q58" s="55">
        <v>0</v>
      </c>
      <c r="R58" s="4"/>
      <c r="S58" s="4"/>
      <c r="T58" s="4"/>
      <c r="U58" s="4"/>
      <c r="V58" s="4"/>
      <c r="W58" s="1"/>
      <c r="X58" s="2"/>
    </row>
    <row r="59" spans="1:24" ht="16.5" customHeight="1" x14ac:dyDescent="0.25">
      <c r="A59" s="1"/>
      <c r="B59" s="13"/>
      <c r="C59" s="36" t="s">
        <v>88</v>
      </c>
      <c r="D59" s="12">
        <v>0</v>
      </c>
      <c r="E59" s="35">
        <v>600000</v>
      </c>
      <c r="F59" s="10">
        <v>0</v>
      </c>
      <c r="G59" s="34"/>
      <c r="H59" s="35">
        <v>200000</v>
      </c>
      <c r="I59" s="4"/>
      <c r="J59" s="58"/>
      <c r="K59" s="89"/>
      <c r="L59" s="82"/>
      <c r="M59" s="55">
        <v>0</v>
      </c>
      <c r="N59" s="55">
        <v>0</v>
      </c>
      <c r="O59" s="55">
        <v>0</v>
      </c>
      <c r="P59" s="55"/>
      <c r="Q59" s="55">
        <v>0</v>
      </c>
      <c r="R59" s="4"/>
      <c r="S59" s="4"/>
      <c r="T59" s="4"/>
      <c r="U59" s="4"/>
      <c r="V59" s="4"/>
      <c r="W59" s="1"/>
      <c r="X59" s="2"/>
    </row>
    <row r="60" spans="1:24" ht="16.5" customHeight="1" x14ac:dyDescent="0.25">
      <c r="A60" s="1"/>
      <c r="B60" s="13"/>
      <c r="C60" s="36" t="s">
        <v>89</v>
      </c>
      <c r="D60" s="12">
        <v>0</v>
      </c>
      <c r="E60" s="7">
        <v>10000</v>
      </c>
      <c r="F60" s="10">
        <v>0</v>
      </c>
      <c r="G60" s="37"/>
      <c r="H60" s="7">
        <v>10000</v>
      </c>
      <c r="I60" s="4"/>
      <c r="J60" s="58"/>
      <c r="K60" s="89"/>
      <c r="L60" s="82"/>
      <c r="M60" s="55">
        <v>0</v>
      </c>
      <c r="N60" s="55">
        <v>0</v>
      </c>
      <c r="O60" s="55">
        <v>0</v>
      </c>
      <c r="P60" s="55"/>
      <c r="Q60" s="55">
        <v>0</v>
      </c>
      <c r="R60" s="4"/>
      <c r="S60" s="4"/>
      <c r="T60" s="4"/>
      <c r="U60" s="4"/>
      <c r="V60" s="4"/>
      <c r="W60" s="1"/>
      <c r="X60" s="2"/>
    </row>
    <row r="61" spans="1:24" ht="16.5" customHeight="1" x14ac:dyDescent="0.25">
      <c r="A61" s="1"/>
      <c r="B61" s="13">
        <v>24</v>
      </c>
      <c r="C61" s="16" t="s">
        <v>39</v>
      </c>
      <c r="D61" s="12">
        <v>0</v>
      </c>
      <c r="E61" s="10">
        <v>100000</v>
      </c>
      <c r="F61" s="10">
        <v>0</v>
      </c>
      <c r="G61" s="11"/>
      <c r="H61" s="10">
        <v>100000</v>
      </c>
      <c r="I61" s="4"/>
      <c r="J61" s="58"/>
      <c r="K61" s="89"/>
      <c r="L61" s="82"/>
      <c r="M61" s="55">
        <v>0</v>
      </c>
      <c r="N61" s="55">
        <v>15000</v>
      </c>
      <c r="O61" s="55">
        <v>0</v>
      </c>
      <c r="P61" s="55"/>
      <c r="Q61" s="55">
        <v>10000</v>
      </c>
      <c r="R61" s="4"/>
      <c r="S61" s="4"/>
      <c r="T61" s="4"/>
      <c r="U61" s="4"/>
      <c r="V61" s="4"/>
      <c r="W61" s="1"/>
      <c r="X61" s="2"/>
    </row>
    <row r="62" spans="1:24" ht="18" customHeight="1" x14ac:dyDescent="0.25">
      <c r="A62" s="1"/>
      <c r="B62" s="13">
        <f t="shared" ref="B62:B74" si="8">+B61+1</f>
        <v>25</v>
      </c>
      <c r="C62" s="16" t="s">
        <v>40</v>
      </c>
      <c r="D62" s="12">
        <v>0</v>
      </c>
      <c r="E62" s="10">
        <v>500000</v>
      </c>
      <c r="F62" s="10">
        <v>0</v>
      </c>
      <c r="G62" s="11"/>
      <c r="H62" s="10">
        <v>400000</v>
      </c>
      <c r="I62" s="4"/>
      <c r="J62" s="58"/>
      <c r="K62" s="89"/>
      <c r="L62" s="82"/>
      <c r="M62" s="55">
        <v>0</v>
      </c>
      <c r="N62" s="55">
        <v>0</v>
      </c>
      <c r="O62" s="55">
        <v>0</v>
      </c>
      <c r="P62" s="55"/>
      <c r="Q62" s="55">
        <v>0</v>
      </c>
      <c r="R62" s="4"/>
      <c r="S62" s="4"/>
      <c r="T62" s="4"/>
      <c r="U62" s="4"/>
      <c r="V62" s="4"/>
      <c r="W62" s="1"/>
      <c r="X62" s="2"/>
    </row>
    <row r="63" spans="1:24" ht="18" customHeight="1" x14ac:dyDescent="0.25">
      <c r="A63" s="1"/>
      <c r="B63" s="13">
        <f t="shared" si="8"/>
        <v>26</v>
      </c>
      <c r="C63" s="16" t="s">
        <v>41</v>
      </c>
      <c r="D63" s="10">
        <v>620426</v>
      </c>
      <c r="E63" s="10">
        <v>700000</v>
      </c>
      <c r="F63" s="10">
        <v>419014</v>
      </c>
      <c r="G63" s="11"/>
      <c r="H63" s="10">
        <v>600000</v>
      </c>
      <c r="I63" s="4"/>
      <c r="J63" s="58"/>
      <c r="K63" s="89"/>
      <c r="L63" s="82"/>
      <c r="M63" s="55">
        <v>54852</v>
      </c>
      <c r="N63" s="55">
        <v>200000</v>
      </c>
      <c r="O63" s="55">
        <v>66062</v>
      </c>
      <c r="P63" s="55"/>
      <c r="Q63" s="55">
        <v>100000</v>
      </c>
      <c r="R63" s="4"/>
      <c r="S63" s="4"/>
      <c r="T63" s="4"/>
      <c r="U63" s="4"/>
      <c r="V63" s="4"/>
      <c r="W63" s="1"/>
      <c r="X63" s="2"/>
    </row>
    <row r="64" spans="1:24" ht="18" customHeight="1" x14ac:dyDescent="0.25">
      <c r="A64" s="1"/>
      <c r="B64" s="13">
        <f t="shared" si="8"/>
        <v>27</v>
      </c>
      <c r="C64" s="38" t="s">
        <v>42</v>
      </c>
      <c r="D64" s="10">
        <f>390400+22774</f>
        <v>413174</v>
      </c>
      <c r="E64" s="12">
        <v>150000</v>
      </c>
      <c r="F64" s="10">
        <v>274388</v>
      </c>
      <c r="G64" s="11"/>
      <c r="H64" s="12">
        <v>350000</v>
      </c>
      <c r="I64" s="4"/>
      <c r="J64" s="58"/>
      <c r="K64" s="89"/>
      <c r="L64" s="82"/>
      <c r="M64" s="55">
        <v>0</v>
      </c>
      <c r="N64" s="55">
        <v>50000</v>
      </c>
      <c r="O64" s="55">
        <v>45992</v>
      </c>
      <c r="P64" s="55"/>
      <c r="Q64" s="55">
        <v>50000</v>
      </c>
      <c r="R64" s="4"/>
      <c r="S64" s="4"/>
      <c r="T64" s="4"/>
      <c r="U64" s="4"/>
      <c r="V64" s="4"/>
      <c r="W64" s="1"/>
      <c r="X64" s="2"/>
    </row>
    <row r="65" spans="1:24" ht="18" customHeight="1" x14ac:dyDescent="0.25">
      <c r="A65" s="1"/>
      <c r="B65" s="13">
        <f t="shared" si="8"/>
        <v>28</v>
      </c>
      <c r="C65" s="15" t="s">
        <v>43</v>
      </c>
      <c r="D65" s="22">
        <v>0</v>
      </c>
      <c r="E65" s="22">
        <v>3000000</v>
      </c>
      <c r="F65" s="22">
        <v>0</v>
      </c>
      <c r="G65" s="24"/>
      <c r="H65" s="22">
        <v>3000000</v>
      </c>
      <c r="I65" s="4"/>
      <c r="J65" s="58"/>
      <c r="K65" s="89"/>
      <c r="L65" s="82"/>
      <c r="M65" s="55">
        <v>0</v>
      </c>
      <c r="N65" s="55">
        <v>1000000</v>
      </c>
      <c r="O65" s="55">
        <v>0</v>
      </c>
      <c r="P65" s="55"/>
      <c r="Q65" s="55">
        <v>1000000</v>
      </c>
      <c r="R65" s="4"/>
      <c r="S65" s="4"/>
      <c r="T65" s="4"/>
      <c r="U65" s="4"/>
      <c r="V65" s="4"/>
      <c r="W65" s="1"/>
      <c r="X65" s="2"/>
    </row>
    <row r="66" spans="1:24" ht="18" customHeight="1" x14ac:dyDescent="0.25">
      <c r="A66" s="1"/>
      <c r="B66" s="13">
        <f t="shared" si="8"/>
        <v>29</v>
      </c>
      <c r="C66" s="39" t="s">
        <v>90</v>
      </c>
      <c r="D66" s="10">
        <v>29650</v>
      </c>
      <c r="E66" s="12">
        <v>30000</v>
      </c>
      <c r="F66" s="10">
        <v>0</v>
      </c>
      <c r="G66" s="11"/>
      <c r="H66" s="12">
        <v>30000</v>
      </c>
      <c r="I66" s="4"/>
      <c r="J66" s="58"/>
      <c r="K66" s="89"/>
      <c r="L66" s="82"/>
      <c r="M66" s="55">
        <v>12000</v>
      </c>
      <c r="N66" s="55">
        <v>50000</v>
      </c>
      <c r="O66" s="55">
        <v>0</v>
      </c>
      <c r="P66" s="55"/>
      <c r="Q66" s="55">
        <v>20000</v>
      </c>
      <c r="R66" s="4"/>
      <c r="S66" s="4"/>
      <c r="T66" s="4"/>
      <c r="U66" s="4"/>
      <c r="V66" s="4"/>
      <c r="W66" s="1"/>
      <c r="X66" s="2"/>
    </row>
    <row r="67" spans="1:24" ht="18" customHeight="1" x14ac:dyDescent="0.25">
      <c r="A67" s="1"/>
      <c r="B67" s="13">
        <f t="shared" si="8"/>
        <v>30</v>
      </c>
      <c r="C67" s="39" t="s">
        <v>44</v>
      </c>
      <c r="D67" s="10">
        <v>19500</v>
      </c>
      <c r="E67" s="12">
        <v>20000</v>
      </c>
      <c r="F67" s="10">
        <v>28074</v>
      </c>
      <c r="G67" s="11"/>
      <c r="H67" s="12">
        <v>35000</v>
      </c>
      <c r="I67" s="4"/>
      <c r="J67" s="58"/>
      <c r="K67" s="89"/>
      <c r="L67" s="82"/>
      <c r="M67" s="55">
        <v>19500</v>
      </c>
      <c r="N67" s="55">
        <v>25000</v>
      </c>
      <c r="O67" s="55">
        <v>4426</v>
      </c>
      <c r="P67" s="55"/>
      <c r="Q67" s="55">
        <v>20000</v>
      </c>
      <c r="R67" s="4"/>
      <c r="S67" s="4"/>
      <c r="T67" s="4"/>
      <c r="U67" s="4"/>
      <c r="V67" s="4"/>
      <c r="W67" s="1"/>
      <c r="X67" s="2"/>
    </row>
    <row r="68" spans="1:24" ht="18" customHeight="1" x14ac:dyDescent="0.25">
      <c r="A68" s="1"/>
      <c r="B68" s="13">
        <f t="shared" si="8"/>
        <v>31</v>
      </c>
      <c r="C68" s="39" t="s">
        <v>45</v>
      </c>
      <c r="D68" s="10">
        <f>20000*12</f>
        <v>240000</v>
      </c>
      <c r="E68" s="10">
        <v>200000</v>
      </c>
      <c r="F68" s="10">
        <v>0</v>
      </c>
      <c r="G68" s="11"/>
      <c r="H68" s="10">
        <v>200000</v>
      </c>
      <c r="I68" s="4"/>
      <c r="J68" s="58"/>
      <c r="K68" s="89"/>
      <c r="L68" s="82"/>
      <c r="M68" s="55">
        <v>0</v>
      </c>
      <c r="N68" s="55">
        <v>30000</v>
      </c>
      <c r="O68" s="55">
        <v>0</v>
      </c>
      <c r="P68" s="55"/>
      <c r="Q68" s="55">
        <v>30000</v>
      </c>
      <c r="R68" s="4"/>
      <c r="S68" s="4"/>
      <c r="T68" s="4"/>
      <c r="U68" s="4"/>
      <c r="V68" s="4"/>
      <c r="W68" s="1"/>
      <c r="X68" s="2"/>
    </row>
    <row r="69" spans="1:24" ht="18" customHeight="1" x14ac:dyDescent="0.25">
      <c r="A69" s="1"/>
      <c r="B69" s="13">
        <f t="shared" si="8"/>
        <v>32</v>
      </c>
      <c r="C69" s="39" t="s">
        <v>46</v>
      </c>
      <c r="D69" s="10">
        <f>29916+3623</f>
        <v>33539</v>
      </c>
      <c r="E69" s="12">
        <v>40000</v>
      </c>
      <c r="F69" s="10">
        <v>0</v>
      </c>
      <c r="G69" s="11"/>
      <c r="H69" s="12">
        <v>40000</v>
      </c>
      <c r="I69" s="4"/>
      <c r="J69" s="58"/>
      <c r="K69" s="89"/>
      <c r="L69" s="82"/>
      <c r="M69" s="55">
        <v>0</v>
      </c>
      <c r="N69" s="55">
        <v>30000</v>
      </c>
      <c r="O69" s="55">
        <v>0</v>
      </c>
      <c r="P69" s="55"/>
      <c r="Q69" s="55">
        <v>20000</v>
      </c>
      <c r="R69" s="4"/>
      <c r="S69" s="4"/>
      <c r="T69" s="4"/>
      <c r="U69" s="4"/>
      <c r="V69" s="4"/>
      <c r="W69" s="1"/>
      <c r="X69" s="2"/>
    </row>
    <row r="70" spans="1:24" ht="18" customHeight="1" x14ac:dyDescent="0.25">
      <c r="A70" s="1"/>
      <c r="B70" s="13">
        <v>33</v>
      </c>
      <c r="C70" s="39" t="s">
        <v>92</v>
      </c>
      <c r="D70" s="10">
        <v>0</v>
      </c>
      <c r="E70" s="12">
        <v>10000</v>
      </c>
      <c r="F70" s="10">
        <v>0</v>
      </c>
      <c r="G70" s="11"/>
      <c r="H70" s="12">
        <v>10000</v>
      </c>
      <c r="I70" s="4"/>
      <c r="J70" s="58"/>
      <c r="K70" s="89"/>
      <c r="L70" s="82"/>
      <c r="M70" s="55">
        <v>0</v>
      </c>
      <c r="N70" s="55">
        <v>0</v>
      </c>
      <c r="O70" s="55">
        <v>0</v>
      </c>
      <c r="P70" s="55"/>
      <c r="Q70" s="55">
        <v>0</v>
      </c>
      <c r="R70" s="4"/>
      <c r="S70" s="4"/>
      <c r="T70" s="4"/>
      <c r="U70" s="4"/>
      <c r="V70" s="4"/>
      <c r="W70" s="1"/>
      <c r="X70" s="2"/>
    </row>
    <row r="71" spans="1:24" ht="18" customHeight="1" x14ac:dyDescent="0.25">
      <c r="A71" s="1"/>
      <c r="B71" s="13">
        <f t="shared" si="8"/>
        <v>34</v>
      </c>
      <c r="C71" s="34" t="s">
        <v>91</v>
      </c>
      <c r="D71" s="10">
        <v>21000</v>
      </c>
      <c r="E71" s="10">
        <v>35000</v>
      </c>
      <c r="F71" s="10">
        <v>0</v>
      </c>
      <c r="G71" s="10"/>
      <c r="H71" s="10">
        <v>35000</v>
      </c>
      <c r="I71" s="4"/>
      <c r="J71" s="58"/>
      <c r="K71" s="89"/>
      <c r="L71" s="82"/>
      <c r="M71" s="55">
        <v>0</v>
      </c>
      <c r="N71" s="55">
        <v>0</v>
      </c>
      <c r="O71" s="55">
        <v>0</v>
      </c>
      <c r="P71" s="55"/>
      <c r="Q71" s="55">
        <v>0</v>
      </c>
      <c r="R71" s="4"/>
      <c r="S71" s="4"/>
      <c r="T71" s="4"/>
      <c r="U71" s="4"/>
      <c r="V71" s="4"/>
      <c r="W71" s="1"/>
      <c r="X71" s="2"/>
    </row>
    <row r="72" spans="1:24" ht="18" customHeight="1" x14ac:dyDescent="0.25">
      <c r="A72" s="1"/>
      <c r="B72" s="13">
        <f t="shared" si="8"/>
        <v>35</v>
      </c>
      <c r="C72" s="34" t="s">
        <v>47</v>
      </c>
      <c r="D72" s="10">
        <v>881258</v>
      </c>
      <c r="E72" s="10">
        <v>900000</v>
      </c>
      <c r="F72" s="10">
        <v>595429</v>
      </c>
      <c r="G72" s="10"/>
      <c r="H72" s="10">
        <v>700000</v>
      </c>
      <c r="I72" s="4"/>
      <c r="J72" s="58"/>
      <c r="K72" s="89"/>
      <c r="L72" s="82"/>
      <c r="M72" s="55">
        <v>66825</v>
      </c>
      <c r="N72" s="55">
        <v>75000</v>
      </c>
      <c r="O72" s="55">
        <v>94585</v>
      </c>
      <c r="P72" s="55"/>
      <c r="Q72" s="55">
        <v>100000</v>
      </c>
      <c r="R72" s="4"/>
      <c r="S72" s="4"/>
      <c r="T72" s="4"/>
      <c r="U72" s="4"/>
      <c r="V72" s="4"/>
      <c r="W72" s="1"/>
      <c r="X72" s="2"/>
    </row>
    <row r="73" spans="1:24" ht="18" customHeight="1" x14ac:dyDescent="0.25">
      <c r="A73" s="1"/>
      <c r="B73" s="13">
        <f t="shared" si="8"/>
        <v>36</v>
      </c>
      <c r="C73" s="34" t="s">
        <v>48</v>
      </c>
      <c r="D73" s="10">
        <f>178516+6550+4900</f>
        <v>189966</v>
      </c>
      <c r="E73" s="10">
        <v>200000</v>
      </c>
      <c r="F73" s="10">
        <f>320+3255</f>
        <v>3575</v>
      </c>
      <c r="G73" s="10"/>
      <c r="H73" s="10">
        <v>100000</v>
      </c>
      <c r="I73" s="4"/>
      <c r="J73" s="58"/>
      <c r="K73" s="89"/>
      <c r="L73" s="82"/>
      <c r="M73" s="55">
        <v>11000</v>
      </c>
      <c r="N73" s="55">
        <v>60000</v>
      </c>
      <c r="O73" s="55">
        <v>51</v>
      </c>
      <c r="P73" s="55"/>
      <c r="Q73" s="55">
        <v>10000</v>
      </c>
      <c r="R73" s="4"/>
      <c r="S73" s="4"/>
      <c r="T73" s="4"/>
      <c r="U73" s="4"/>
      <c r="V73" s="4"/>
      <c r="W73" s="1"/>
      <c r="X73" s="2"/>
    </row>
    <row r="74" spans="1:24" ht="18" customHeight="1" x14ac:dyDescent="0.25">
      <c r="A74" s="1"/>
      <c r="B74" s="13">
        <f t="shared" si="8"/>
        <v>37</v>
      </c>
      <c r="C74" s="34" t="s">
        <v>49</v>
      </c>
      <c r="D74" s="10">
        <v>2396324</v>
      </c>
      <c r="E74" s="10">
        <v>2400000</v>
      </c>
      <c r="F74" s="10">
        <v>0</v>
      </c>
      <c r="G74" s="10"/>
      <c r="H74" s="18">
        <v>0</v>
      </c>
      <c r="I74" s="4"/>
      <c r="J74" s="58"/>
      <c r="K74" s="89"/>
      <c r="L74" s="82"/>
      <c r="M74" s="55">
        <v>0</v>
      </c>
      <c r="N74" s="55">
        <v>0</v>
      </c>
      <c r="O74" s="55">
        <v>0</v>
      </c>
      <c r="P74" s="55"/>
      <c r="Q74" s="55">
        <v>0</v>
      </c>
      <c r="R74" s="4"/>
      <c r="S74" s="4"/>
      <c r="T74" s="4"/>
      <c r="U74" s="4"/>
      <c r="V74" s="4"/>
      <c r="W74" s="1"/>
      <c r="X74" s="2"/>
    </row>
    <row r="75" spans="1:24" ht="18" customHeight="1" x14ac:dyDescent="0.25">
      <c r="A75" s="1"/>
      <c r="B75" s="13">
        <v>39</v>
      </c>
      <c r="C75" s="34" t="s">
        <v>50</v>
      </c>
      <c r="D75" s="10">
        <v>73086</v>
      </c>
      <c r="E75" s="7">
        <v>100000</v>
      </c>
      <c r="F75" s="10">
        <v>0</v>
      </c>
      <c r="G75" s="10"/>
      <c r="H75" s="7">
        <v>100000</v>
      </c>
      <c r="I75" s="4"/>
      <c r="J75" s="58"/>
      <c r="K75" s="89"/>
      <c r="L75" s="82"/>
      <c r="M75" s="55">
        <v>0</v>
      </c>
      <c r="N75" s="55">
        <v>0</v>
      </c>
      <c r="O75" s="55">
        <v>0</v>
      </c>
      <c r="P75" s="55"/>
      <c r="Q75" s="55">
        <v>0</v>
      </c>
      <c r="R75" s="4"/>
      <c r="S75" s="4"/>
      <c r="T75" s="4"/>
      <c r="U75" s="4"/>
      <c r="V75" s="4"/>
      <c r="W75" s="1"/>
      <c r="X75" s="2"/>
    </row>
    <row r="76" spans="1:24" ht="18" customHeight="1" x14ac:dyDescent="0.25">
      <c r="A76" s="1"/>
      <c r="B76" s="13">
        <v>40</v>
      </c>
      <c r="C76" s="34" t="s">
        <v>51</v>
      </c>
      <c r="D76" s="10">
        <f>102750+87700</f>
        <v>190450</v>
      </c>
      <c r="E76" s="35">
        <v>100000</v>
      </c>
      <c r="F76" s="10">
        <v>0</v>
      </c>
      <c r="G76" s="10"/>
      <c r="H76" s="35">
        <v>100000</v>
      </c>
      <c r="I76" s="4"/>
      <c r="J76" s="58"/>
      <c r="K76" s="89"/>
      <c r="L76" s="82"/>
      <c r="M76" s="55">
        <v>22966</v>
      </c>
      <c r="N76" s="55">
        <v>30000</v>
      </c>
      <c r="O76" s="55">
        <v>0</v>
      </c>
      <c r="P76" s="55"/>
      <c r="Q76" s="55">
        <v>10000</v>
      </c>
      <c r="R76" s="4"/>
      <c r="S76" s="4"/>
      <c r="T76" s="4"/>
      <c r="U76" s="4"/>
      <c r="V76" s="4"/>
      <c r="W76" s="1"/>
      <c r="X76" s="2"/>
    </row>
    <row r="77" spans="1:24" ht="18" customHeight="1" x14ac:dyDescent="0.25">
      <c r="A77" s="1"/>
      <c r="B77" s="13">
        <v>41</v>
      </c>
      <c r="C77" s="34" t="s">
        <v>52</v>
      </c>
      <c r="D77" s="10">
        <v>18960</v>
      </c>
      <c r="E77" s="7">
        <v>50000</v>
      </c>
      <c r="F77" s="10">
        <v>0</v>
      </c>
      <c r="G77" s="34"/>
      <c r="H77" s="7">
        <v>50000</v>
      </c>
      <c r="I77" s="4"/>
      <c r="J77" s="58"/>
      <c r="K77" s="89"/>
      <c r="L77" s="82"/>
      <c r="M77" s="55">
        <v>0</v>
      </c>
      <c r="N77" s="55">
        <v>50000</v>
      </c>
      <c r="O77" s="55">
        <v>0</v>
      </c>
      <c r="P77" s="55"/>
      <c r="Q77" s="55">
        <v>50000</v>
      </c>
      <c r="R77" s="4"/>
      <c r="S77" s="4"/>
      <c r="T77" s="4"/>
      <c r="U77" s="4"/>
      <c r="V77" s="4"/>
      <c r="W77" s="1"/>
      <c r="X77" s="2"/>
    </row>
    <row r="78" spans="1:24" ht="18" customHeight="1" x14ac:dyDescent="0.25">
      <c r="A78" s="1"/>
      <c r="B78" s="13">
        <f>+B77+1</f>
        <v>42</v>
      </c>
      <c r="C78" s="34" t="s">
        <v>53</v>
      </c>
      <c r="D78" s="10">
        <v>0</v>
      </c>
      <c r="E78" s="7">
        <v>1000000</v>
      </c>
      <c r="F78" s="10">
        <v>0</v>
      </c>
      <c r="G78" s="34"/>
      <c r="H78" s="7">
        <v>1000000</v>
      </c>
      <c r="I78" s="4"/>
      <c r="J78" s="58"/>
      <c r="K78" s="89"/>
      <c r="L78" s="82"/>
      <c r="M78" s="55">
        <v>0</v>
      </c>
      <c r="N78" s="55">
        <v>1000000</v>
      </c>
      <c r="O78" s="55">
        <v>0</v>
      </c>
      <c r="P78" s="55"/>
      <c r="Q78" s="55">
        <v>1000000</v>
      </c>
      <c r="R78" s="4"/>
      <c r="S78" s="4"/>
      <c r="T78" s="4"/>
      <c r="U78" s="4"/>
      <c r="V78" s="4"/>
      <c r="W78" s="1"/>
      <c r="X78" s="2"/>
    </row>
    <row r="79" spans="1:24" ht="18" customHeight="1" x14ac:dyDescent="0.25">
      <c r="A79" s="1"/>
      <c r="B79" s="19"/>
      <c r="C79" s="21" t="s">
        <v>60</v>
      </c>
      <c r="D79" s="22">
        <f>SUM(D30:D78)</f>
        <v>35552099</v>
      </c>
      <c r="E79" s="22">
        <f>SUM(E30:E78)-3110000</f>
        <v>41355000</v>
      </c>
      <c r="F79" s="48">
        <f>SUM(F30:F78)-2383404</f>
        <v>25845252</v>
      </c>
      <c r="G79" s="22">
        <f t="shared" ref="G79:P79" si="9">SUM(G30:G78)</f>
        <v>18706432</v>
      </c>
      <c r="H79" s="22">
        <f>SUM(H30:H78)-1610000</f>
        <v>34315000</v>
      </c>
      <c r="I79" s="22">
        <f t="shared" si="9"/>
        <v>0</v>
      </c>
      <c r="J79" s="83"/>
      <c r="K79" s="90">
        <f t="shared" si="9"/>
        <v>0</v>
      </c>
      <c r="L79" s="47">
        <f t="shared" si="9"/>
        <v>0</v>
      </c>
      <c r="M79" s="22">
        <f>SUM(M30:M78)-107225</f>
        <v>473624</v>
      </c>
      <c r="N79" s="22">
        <f>SUM(N30:N78)-290000</f>
        <v>4633000</v>
      </c>
      <c r="O79" s="22">
        <f>SUM(O30:O78)-421570</f>
        <v>914453</v>
      </c>
      <c r="P79" s="22">
        <f t="shared" si="9"/>
        <v>0</v>
      </c>
      <c r="Q79" s="22">
        <f>SUM(Q30:Q78)-230000</f>
        <v>4092000</v>
      </c>
      <c r="R79" s="4"/>
      <c r="S79" s="4"/>
      <c r="T79" s="4"/>
      <c r="U79" s="4"/>
      <c r="V79" s="4"/>
      <c r="W79" s="1"/>
      <c r="X79" s="2"/>
    </row>
    <row r="80" spans="1:24" ht="21" customHeight="1" x14ac:dyDescent="0.3">
      <c r="A80" s="1"/>
      <c r="B80" s="173" t="s">
        <v>54</v>
      </c>
      <c r="C80" s="174"/>
      <c r="D80" s="51">
        <f t="shared" ref="D80:I80" si="10">+D79+D27</f>
        <v>37160446</v>
      </c>
      <c r="E80" s="51">
        <f t="shared" si="10"/>
        <v>42740000</v>
      </c>
      <c r="F80" s="51">
        <f t="shared" si="10"/>
        <v>25893745</v>
      </c>
      <c r="G80" s="51">
        <f t="shared" si="10"/>
        <v>18706432</v>
      </c>
      <c r="H80" s="51">
        <f t="shared" si="10"/>
        <v>35275000</v>
      </c>
      <c r="I80" s="51">
        <f t="shared" si="10"/>
        <v>0</v>
      </c>
      <c r="J80" s="84"/>
      <c r="K80" s="92">
        <f t="shared" ref="K80:Q80" si="11">+K79+K27</f>
        <v>0</v>
      </c>
      <c r="L80" s="85">
        <f t="shared" si="11"/>
        <v>0</v>
      </c>
      <c r="M80" s="51">
        <f t="shared" si="11"/>
        <v>473624</v>
      </c>
      <c r="N80" s="51">
        <f t="shared" si="11"/>
        <v>4953000</v>
      </c>
      <c r="O80" s="51">
        <f t="shared" si="11"/>
        <v>948795</v>
      </c>
      <c r="P80" s="51">
        <f t="shared" si="11"/>
        <v>0</v>
      </c>
      <c r="Q80" s="51">
        <f t="shared" si="11"/>
        <v>4207000</v>
      </c>
      <c r="R80" s="4"/>
      <c r="S80" s="4"/>
      <c r="T80" s="4"/>
      <c r="U80" s="4"/>
      <c r="V80" s="4"/>
      <c r="W80" s="1"/>
      <c r="X80" s="2"/>
    </row>
    <row r="81" spans="1:24" ht="2.25" hidden="1" customHeight="1" x14ac:dyDescent="0.3">
      <c r="A81" s="1"/>
      <c r="B81" s="40"/>
      <c r="C81" s="40"/>
      <c r="D81" s="40"/>
      <c r="E81" s="41"/>
      <c r="F81" s="41"/>
      <c r="G81" s="41"/>
      <c r="H81" s="41"/>
      <c r="I81" s="4"/>
      <c r="J81" s="4"/>
      <c r="K81" s="122"/>
      <c r="L81" s="98"/>
      <c r="M81" s="4"/>
      <c r="N81" s="4"/>
      <c r="O81" s="4"/>
      <c r="P81" s="4"/>
      <c r="Q81" s="4"/>
      <c r="R81" s="4"/>
      <c r="S81" s="4"/>
      <c r="T81" s="4"/>
      <c r="U81" s="4"/>
      <c r="V81" s="4"/>
      <c r="W81" s="1"/>
      <c r="X81" s="2"/>
    </row>
    <row r="82" spans="1:24" ht="43.5" customHeight="1" x14ac:dyDescent="0.3">
      <c r="A82" s="1"/>
      <c r="B82" s="40"/>
      <c r="C82" s="40"/>
      <c r="D82" s="40"/>
      <c r="E82" s="41"/>
      <c r="F82" s="41"/>
      <c r="G82" s="41"/>
      <c r="H82" s="41"/>
      <c r="I82" s="4"/>
      <c r="J82" s="4"/>
      <c r="K82" s="120"/>
      <c r="L82" s="77"/>
      <c r="M82" s="120"/>
      <c r="N82" s="4"/>
      <c r="O82" s="4"/>
      <c r="P82" s="4"/>
      <c r="Q82" s="4"/>
      <c r="R82" s="4"/>
      <c r="S82" s="4"/>
      <c r="T82" s="4"/>
      <c r="U82" s="4"/>
      <c r="V82" s="4"/>
      <c r="W82" s="1"/>
      <c r="X82" s="2"/>
    </row>
    <row r="83" spans="1:24" ht="43.5" customHeight="1" x14ac:dyDescent="0.3">
      <c r="A83" s="1"/>
      <c r="B83" s="159" t="s">
        <v>93</v>
      </c>
      <c r="C83" s="160"/>
      <c r="D83" s="160"/>
      <c r="E83" s="161"/>
      <c r="F83" s="156"/>
      <c r="G83" s="41"/>
      <c r="H83" s="159" t="s">
        <v>94</v>
      </c>
      <c r="I83" s="160"/>
      <c r="J83" s="160"/>
      <c r="K83" s="160"/>
      <c r="L83" s="160"/>
      <c r="M83" s="160"/>
      <c r="N83" s="160"/>
      <c r="O83" s="160"/>
      <c r="P83" s="160"/>
      <c r="Q83" s="161"/>
      <c r="R83" s="4"/>
      <c r="S83" s="4"/>
      <c r="T83" s="4"/>
      <c r="U83" s="4">
        <f>2752880-2814900</f>
        <v>-62020</v>
      </c>
      <c r="V83" s="4"/>
      <c r="W83" s="1"/>
      <c r="X83" s="2"/>
    </row>
    <row r="84" spans="1:24" ht="21.75" customHeight="1" x14ac:dyDescent="0.35">
      <c r="A84" s="42"/>
      <c r="B84" s="126" t="s">
        <v>62</v>
      </c>
      <c r="C84" s="127"/>
      <c r="D84" s="127"/>
      <c r="E84" s="149">
        <f>+'[1]new fees'!$O$56</f>
        <v>30984900</v>
      </c>
      <c r="F84" s="128"/>
      <c r="G84" s="129"/>
      <c r="H84" s="126" t="s">
        <v>62</v>
      </c>
      <c r="I84" s="127"/>
      <c r="J84" s="129"/>
      <c r="K84" s="129"/>
      <c r="L84" s="129"/>
      <c r="M84" s="130"/>
      <c r="N84" s="130"/>
      <c r="O84" s="128"/>
      <c r="P84" s="131"/>
      <c r="Q84" s="132" t="e">
        <f>+#REF!</f>
        <v>#REF!</v>
      </c>
      <c r="R84" s="4"/>
      <c r="S84" s="4"/>
      <c r="T84" s="4"/>
      <c r="U84" s="4" t="s">
        <v>95</v>
      </c>
      <c r="V84" s="4"/>
      <c r="W84" s="1"/>
      <c r="X84" s="2"/>
    </row>
    <row r="85" spans="1:24" ht="18.75" customHeight="1" x14ac:dyDescent="0.35">
      <c r="A85" s="43"/>
      <c r="B85" s="133" t="s">
        <v>66</v>
      </c>
      <c r="C85" s="134"/>
      <c r="D85" s="134"/>
      <c r="E85" s="150">
        <v>0</v>
      </c>
      <c r="F85" s="135"/>
      <c r="G85" s="77"/>
      <c r="H85" s="133" t="s">
        <v>66</v>
      </c>
      <c r="I85" s="134"/>
      <c r="J85" s="123"/>
      <c r="K85" s="123"/>
      <c r="L85" s="77"/>
      <c r="M85" s="120"/>
      <c r="N85" s="120"/>
      <c r="O85" s="135"/>
      <c r="P85" s="78"/>
      <c r="Q85" s="136">
        <v>0</v>
      </c>
      <c r="R85" s="4"/>
      <c r="S85" s="4"/>
      <c r="T85" s="4"/>
      <c r="U85" s="4"/>
      <c r="V85" s="4"/>
      <c r="W85" s="1"/>
      <c r="X85" s="2"/>
    </row>
    <row r="86" spans="1:24" ht="21" customHeight="1" x14ac:dyDescent="0.25">
      <c r="A86" s="43"/>
      <c r="B86" s="137"/>
      <c r="C86" s="75"/>
      <c r="D86" s="75"/>
      <c r="E86" s="138">
        <f>+E84+E85</f>
        <v>30984900</v>
      </c>
      <c r="F86" s="135"/>
      <c r="G86" s="125"/>
      <c r="H86" s="137"/>
      <c r="I86" s="75"/>
      <c r="J86" s="124"/>
      <c r="K86" s="124"/>
      <c r="L86" s="125"/>
      <c r="M86" s="119"/>
      <c r="N86" s="119"/>
      <c r="O86" s="135"/>
      <c r="P86" s="78"/>
      <c r="Q86" s="138" t="e">
        <f>+Q84-Q85</f>
        <v>#REF!</v>
      </c>
      <c r="R86" s="4"/>
      <c r="S86" s="4"/>
      <c r="T86" s="4"/>
      <c r="U86" s="4"/>
      <c r="V86" s="4"/>
      <c r="W86" s="1"/>
      <c r="X86" s="2"/>
    </row>
    <row r="87" spans="1:24" ht="18" customHeight="1" thickBot="1" x14ac:dyDescent="0.3">
      <c r="A87" s="44"/>
      <c r="B87" s="137" t="s">
        <v>82</v>
      </c>
      <c r="C87" s="119"/>
      <c r="D87" s="119"/>
      <c r="E87" s="151">
        <f>+F80</f>
        <v>25893745</v>
      </c>
      <c r="F87" s="135"/>
      <c r="G87" s="125"/>
      <c r="H87" s="137" t="s">
        <v>82</v>
      </c>
      <c r="I87" s="119"/>
      <c r="J87" s="125"/>
      <c r="K87" s="125"/>
      <c r="L87" s="125"/>
      <c r="M87" s="119"/>
      <c r="N87" s="119"/>
      <c r="O87" s="135"/>
      <c r="P87" s="78"/>
      <c r="Q87" s="138">
        <f>+O80</f>
        <v>948795</v>
      </c>
      <c r="R87" s="4"/>
      <c r="S87" s="4"/>
      <c r="T87" s="4"/>
      <c r="U87" s="4"/>
      <c r="V87" s="4"/>
      <c r="W87" s="1"/>
      <c r="X87" s="2"/>
    </row>
    <row r="88" spans="1:24" ht="23.25" customHeight="1" thickBot="1" x14ac:dyDescent="0.3">
      <c r="A88" s="44"/>
      <c r="B88" s="137" t="s">
        <v>55</v>
      </c>
      <c r="C88" s="119"/>
      <c r="D88" s="119"/>
      <c r="E88" s="152">
        <f>+E86-E87</f>
        <v>5091155</v>
      </c>
      <c r="F88" s="135"/>
      <c r="G88" s="125"/>
      <c r="H88" s="137" t="s">
        <v>55</v>
      </c>
      <c r="I88" s="119"/>
      <c r="J88" s="125"/>
      <c r="K88" s="125"/>
      <c r="L88" s="125"/>
      <c r="M88" s="119"/>
      <c r="N88" s="119"/>
      <c r="O88" s="135"/>
      <c r="P88" s="78"/>
      <c r="Q88" s="139" t="e">
        <f>+Q86-Q87</f>
        <v>#REF!</v>
      </c>
      <c r="R88" s="4"/>
      <c r="S88" s="4"/>
      <c r="T88" s="4"/>
      <c r="U88" s="4"/>
      <c r="V88" s="4"/>
      <c r="W88" s="1"/>
      <c r="X88" s="2"/>
    </row>
    <row r="89" spans="1:24" ht="7.5" customHeight="1" x14ac:dyDescent="0.25">
      <c r="A89" s="44"/>
      <c r="B89" s="137"/>
      <c r="C89" s="119"/>
      <c r="D89" s="119"/>
      <c r="E89" s="138"/>
      <c r="F89" s="135"/>
      <c r="G89" s="125"/>
      <c r="H89" s="137"/>
      <c r="I89" s="119"/>
      <c r="J89" s="125"/>
      <c r="K89" s="125"/>
      <c r="L89" s="125"/>
      <c r="M89" s="125"/>
      <c r="N89" s="125"/>
      <c r="O89" s="135"/>
      <c r="P89" s="140"/>
      <c r="Q89" s="138"/>
      <c r="R89" s="1"/>
      <c r="S89" s="1"/>
      <c r="T89" s="1"/>
      <c r="U89" s="1"/>
      <c r="V89" s="1"/>
      <c r="W89" s="1"/>
      <c r="X89" s="2"/>
    </row>
    <row r="90" spans="1:24" ht="18" customHeight="1" x14ac:dyDescent="0.25">
      <c r="A90" s="44"/>
      <c r="B90" s="137" t="s">
        <v>63</v>
      </c>
      <c r="C90" s="76"/>
      <c r="D90" s="76"/>
      <c r="E90" s="153">
        <f>+'[1]new fees'!$U$56</f>
        <v>35641700</v>
      </c>
      <c r="F90" s="135"/>
      <c r="G90" s="125"/>
      <c r="H90" s="137" t="s">
        <v>63</v>
      </c>
      <c r="I90" s="76"/>
      <c r="J90" s="125"/>
      <c r="K90" s="125"/>
      <c r="L90" s="125"/>
      <c r="M90" s="125"/>
      <c r="N90" s="125"/>
      <c r="O90" s="135"/>
      <c r="P90" s="140"/>
      <c r="Q90" s="138" t="e">
        <f>+#REF!</f>
        <v>#REF!</v>
      </c>
      <c r="R90" s="1"/>
      <c r="S90" s="1"/>
      <c r="T90" s="1"/>
      <c r="U90" s="1"/>
      <c r="V90" s="1"/>
      <c r="W90" s="1"/>
      <c r="X90" s="2"/>
    </row>
    <row r="91" spans="1:24" ht="21" customHeight="1" thickBot="1" x14ac:dyDescent="0.3">
      <c r="A91" s="44"/>
      <c r="B91" s="133" t="s">
        <v>64</v>
      </c>
      <c r="C91" s="121"/>
      <c r="D91" s="121"/>
      <c r="E91" s="148">
        <v>0</v>
      </c>
      <c r="F91" s="135"/>
      <c r="G91" s="125"/>
      <c r="H91" s="141" t="s">
        <v>65</v>
      </c>
      <c r="I91" s="78"/>
      <c r="J91" s="125"/>
      <c r="K91" s="125"/>
      <c r="L91" s="125"/>
      <c r="M91" s="125"/>
      <c r="N91" s="125"/>
      <c r="O91" s="135"/>
      <c r="P91" s="140"/>
      <c r="Q91" s="148">
        <f>+Q80</f>
        <v>4207000</v>
      </c>
      <c r="R91" s="1"/>
      <c r="S91" s="1"/>
      <c r="T91" s="1"/>
      <c r="U91" s="1"/>
      <c r="V91" s="1"/>
      <c r="W91" s="1"/>
      <c r="X91" s="2"/>
    </row>
    <row r="92" spans="1:24" ht="19.5" customHeight="1" x14ac:dyDescent="0.25">
      <c r="A92" s="44"/>
      <c r="B92" s="137"/>
      <c r="C92" s="76"/>
      <c r="D92" s="76"/>
      <c r="E92" s="138">
        <f>+E91+E90</f>
        <v>35641700</v>
      </c>
      <c r="F92" s="158"/>
      <c r="G92" s="125"/>
      <c r="H92" s="137"/>
      <c r="I92" s="76"/>
      <c r="J92" s="125"/>
      <c r="K92" s="125"/>
      <c r="L92" s="125"/>
      <c r="M92" s="125"/>
      <c r="N92" s="125"/>
      <c r="O92" s="135"/>
      <c r="P92" s="140"/>
      <c r="Q92" s="138"/>
      <c r="R92" s="1"/>
      <c r="S92" s="1"/>
      <c r="T92" s="1"/>
      <c r="U92" s="1"/>
      <c r="V92" s="1"/>
      <c r="W92" s="1"/>
      <c r="X92" s="2"/>
    </row>
    <row r="93" spans="1:24" ht="20.25" customHeight="1" thickBot="1" x14ac:dyDescent="0.3">
      <c r="A93" s="44"/>
      <c r="B93" s="141" t="s">
        <v>65</v>
      </c>
      <c r="C93" s="78"/>
      <c r="D93" s="78"/>
      <c r="E93" s="154">
        <f>+H80</f>
        <v>35275000</v>
      </c>
      <c r="F93" s="158"/>
      <c r="G93" s="125"/>
      <c r="P93" s="140"/>
      <c r="Q93" s="138"/>
      <c r="R93" s="1"/>
      <c r="S93" s="1"/>
      <c r="T93" s="1"/>
      <c r="U93" s="1"/>
      <c r="V93" s="1"/>
      <c r="W93" s="1"/>
      <c r="X93" s="2"/>
    </row>
    <row r="94" spans="1:24" ht="24" customHeight="1" x14ac:dyDescent="0.25">
      <c r="A94" s="44"/>
      <c r="B94" s="142" t="s">
        <v>55</v>
      </c>
      <c r="C94" s="143"/>
      <c r="D94" s="143"/>
      <c r="E94" s="155">
        <f>+E92-E93</f>
        <v>366700</v>
      </c>
      <c r="F94" s="144"/>
      <c r="G94" s="145"/>
      <c r="H94" s="142" t="s">
        <v>55</v>
      </c>
      <c r="I94" s="143"/>
      <c r="J94" s="145"/>
      <c r="K94" s="145"/>
      <c r="L94" s="145"/>
      <c r="M94" s="145"/>
      <c r="N94" s="145"/>
      <c r="O94" s="144"/>
      <c r="P94" s="146"/>
      <c r="Q94" s="147" t="e">
        <f>+Q90-Q91</f>
        <v>#REF!</v>
      </c>
      <c r="R94" s="1"/>
      <c r="S94" s="1"/>
      <c r="T94" s="1"/>
      <c r="U94" s="1"/>
      <c r="V94" s="1"/>
      <c r="W94" s="1"/>
      <c r="X94" s="2"/>
    </row>
    <row r="95" spans="1:24" ht="12.75" customHeight="1" x14ac:dyDescent="0.35">
      <c r="A95" s="1"/>
      <c r="B95" s="4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74"/>
      <c r="P95" s="2"/>
      <c r="Q95" s="2"/>
      <c r="R95" s="1"/>
      <c r="S95" s="1"/>
      <c r="T95" s="1"/>
      <c r="U95" s="1"/>
      <c r="V95" s="1"/>
      <c r="W95" s="1"/>
      <c r="X95" s="1"/>
    </row>
    <row r="96" spans="1:24" ht="12.75" customHeight="1" x14ac:dyDescent="0.35">
      <c r="A96" s="1"/>
      <c r="B96" s="5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74"/>
      <c r="P96" s="2"/>
      <c r="Q96" s="2"/>
      <c r="R96" s="1"/>
      <c r="S96" s="1"/>
      <c r="T96" s="1"/>
      <c r="U96" s="1">
        <f>1800321-1133919</f>
        <v>666402</v>
      </c>
      <c r="V96" s="1"/>
      <c r="W96" s="1"/>
      <c r="X96" s="1"/>
    </row>
    <row r="97" spans="1:24" ht="12.75" customHeight="1" x14ac:dyDescent="0.2">
      <c r="A97" s="1"/>
      <c r="B97" s="4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2.75" customHeight="1" x14ac:dyDescent="0.2">
      <c r="A98" s="1"/>
      <c r="B98" s="4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2.75" customHeight="1" x14ac:dyDescent="0.2">
      <c r="A99" s="1"/>
      <c r="B99" s="4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2.75" customHeight="1" x14ac:dyDescent="0.2">
      <c r="A100" s="1"/>
      <c r="B100" s="4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2.75" customHeight="1" x14ac:dyDescent="0.2">
      <c r="A101" s="1"/>
      <c r="B101" s="4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2.75" customHeight="1" x14ac:dyDescent="0.2">
      <c r="A102" s="1"/>
      <c r="B102" s="4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2.75" customHeight="1" x14ac:dyDescent="0.2">
      <c r="A103" s="1"/>
      <c r="B103" s="4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2.75" customHeight="1" x14ac:dyDescent="0.2">
      <c r="A104" s="1"/>
      <c r="B104" s="4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2.75" customHeight="1" x14ac:dyDescent="0.2">
      <c r="A105" s="1"/>
      <c r="B105" s="4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2.75" customHeight="1" x14ac:dyDescent="0.2">
      <c r="A106" s="1"/>
      <c r="B106" s="4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2.75" customHeight="1" x14ac:dyDescent="0.2">
      <c r="A107" s="1"/>
      <c r="B107" s="4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2.75" customHeight="1" x14ac:dyDescent="0.2">
      <c r="A108" s="1"/>
      <c r="B108" s="45"/>
      <c r="C108" s="1"/>
      <c r="D108" s="1"/>
      <c r="E108" s="1"/>
      <c r="F108" s="1"/>
      <c r="G108" s="1"/>
      <c r="H108" s="4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2.75" customHeight="1" x14ac:dyDescent="0.2">
      <c r="A109" s="1"/>
      <c r="B109" s="4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2.75" customHeight="1" x14ac:dyDescent="0.2">
      <c r="A110" s="1"/>
      <c r="B110" s="4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2.75" customHeight="1" x14ac:dyDescent="0.2">
      <c r="A111" s="1"/>
      <c r="B111" s="4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2.75" customHeight="1" x14ac:dyDescent="0.2">
      <c r="A112" s="1"/>
      <c r="B112" s="4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2.75" customHeight="1" x14ac:dyDescent="0.2">
      <c r="A113" s="1"/>
      <c r="B113" s="4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2.75" customHeight="1" x14ac:dyDescent="0.2">
      <c r="A114" s="1"/>
      <c r="B114" s="45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2.75" customHeight="1" x14ac:dyDescent="0.2">
      <c r="A115" s="1"/>
      <c r="B115" s="45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2.75" customHeight="1" x14ac:dyDescent="0.2">
      <c r="A116" s="1"/>
      <c r="B116" s="45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2.75" customHeight="1" x14ac:dyDescent="0.2">
      <c r="A117" s="1"/>
      <c r="B117" s="45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2.75" customHeight="1" x14ac:dyDescent="0.2">
      <c r="A118" s="1"/>
      <c r="B118" s="4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2.75" customHeight="1" x14ac:dyDescent="0.2">
      <c r="A119" s="1"/>
      <c r="B119" s="4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2.75" customHeight="1" x14ac:dyDescent="0.2">
      <c r="A120" s="1"/>
      <c r="B120" s="45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2.75" customHeight="1" x14ac:dyDescent="0.2">
      <c r="A121" s="1"/>
      <c r="B121" s="4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2.75" customHeight="1" x14ac:dyDescent="0.2">
      <c r="A122" s="1"/>
      <c r="B122" s="4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2.75" customHeight="1" x14ac:dyDescent="0.2">
      <c r="A123" s="1"/>
      <c r="B123" s="4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2.75" customHeight="1" x14ac:dyDescent="0.2">
      <c r="A124" s="1"/>
      <c r="B124" s="4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2.75" customHeight="1" x14ac:dyDescent="0.2">
      <c r="A125" s="1"/>
      <c r="B125" s="4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2.75" customHeight="1" x14ac:dyDescent="0.2">
      <c r="A126" s="1"/>
      <c r="B126" s="45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2.75" customHeight="1" x14ac:dyDescent="0.2">
      <c r="A127" s="1"/>
      <c r="B127" s="45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2.75" customHeight="1" x14ac:dyDescent="0.2">
      <c r="A128" s="1"/>
      <c r="B128" s="4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2.75" customHeight="1" x14ac:dyDescent="0.2">
      <c r="A129" s="1"/>
      <c r="B129" s="45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2.75" customHeight="1" x14ac:dyDescent="0.2">
      <c r="A130" s="1"/>
      <c r="B130" s="45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2.75" customHeight="1" x14ac:dyDescent="0.2">
      <c r="A131" s="1"/>
      <c r="B131" s="45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2.75" customHeight="1" x14ac:dyDescent="0.2">
      <c r="A132" s="1"/>
      <c r="B132" s="45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2.75" customHeight="1" x14ac:dyDescent="0.2">
      <c r="A133" s="1"/>
      <c r="B133" s="45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2.75" customHeight="1" x14ac:dyDescent="0.2">
      <c r="A134" s="1"/>
      <c r="B134" s="45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2.75" customHeight="1" x14ac:dyDescent="0.2">
      <c r="A135" s="1"/>
      <c r="B135" s="45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2.75" customHeight="1" x14ac:dyDescent="0.2">
      <c r="A136" s="1"/>
      <c r="B136" s="45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2.75" customHeight="1" x14ac:dyDescent="0.2">
      <c r="A137" s="1"/>
      <c r="B137" s="4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2.75" customHeight="1" x14ac:dyDescent="0.2">
      <c r="A138" s="1"/>
      <c r="B138" s="4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2.75" customHeight="1" x14ac:dyDescent="0.2">
      <c r="A139" s="1"/>
      <c r="B139" s="4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2.75" customHeight="1" x14ac:dyDescent="0.2">
      <c r="A140" s="1"/>
      <c r="B140" s="45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2.75" customHeight="1" x14ac:dyDescent="0.2">
      <c r="A141" s="1"/>
      <c r="B141" s="45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2.75" customHeight="1" x14ac:dyDescent="0.2">
      <c r="A142" s="1"/>
      <c r="B142" s="45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2.75" customHeight="1" x14ac:dyDescent="0.2">
      <c r="A143" s="1"/>
      <c r="B143" s="45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2.75" customHeight="1" x14ac:dyDescent="0.2">
      <c r="A144" s="1"/>
      <c r="B144" s="45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2.75" customHeight="1" x14ac:dyDescent="0.2">
      <c r="A145" s="1"/>
      <c r="B145" s="45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2.75" customHeight="1" x14ac:dyDescent="0.2">
      <c r="A146" s="1"/>
      <c r="B146" s="45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2.75" customHeight="1" x14ac:dyDescent="0.2">
      <c r="A147" s="1"/>
      <c r="B147" s="45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2.75" customHeight="1" x14ac:dyDescent="0.2">
      <c r="A148" s="1"/>
      <c r="B148" s="45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2.75" customHeight="1" x14ac:dyDescent="0.2">
      <c r="A149" s="1"/>
      <c r="B149" s="45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2.75" customHeight="1" x14ac:dyDescent="0.2">
      <c r="A150" s="1"/>
      <c r="B150" s="45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2.75" customHeight="1" x14ac:dyDescent="0.2">
      <c r="A151" s="1"/>
      <c r="B151" s="45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2.75" customHeight="1" x14ac:dyDescent="0.2">
      <c r="A152" s="1"/>
      <c r="B152" s="4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2.75" customHeight="1" x14ac:dyDescent="0.2">
      <c r="A153" s="1"/>
      <c r="B153" s="45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2.75" customHeight="1" x14ac:dyDescent="0.2">
      <c r="A154" s="1"/>
      <c r="B154" s="45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2.75" customHeight="1" x14ac:dyDescent="0.2">
      <c r="A155" s="1"/>
      <c r="B155" s="45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2.75" customHeight="1" x14ac:dyDescent="0.2">
      <c r="A156" s="1"/>
      <c r="B156" s="45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2.75" customHeight="1" x14ac:dyDescent="0.2">
      <c r="A157" s="1"/>
      <c r="B157" s="45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2.75" customHeight="1" x14ac:dyDescent="0.2">
      <c r="A158" s="1"/>
      <c r="B158" s="45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2.75" customHeight="1" x14ac:dyDescent="0.2">
      <c r="A159" s="1"/>
      <c r="B159" s="45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2.75" customHeight="1" x14ac:dyDescent="0.2">
      <c r="A160" s="1"/>
      <c r="B160" s="45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2.75" customHeight="1" x14ac:dyDescent="0.2">
      <c r="A161" s="1"/>
      <c r="B161" s="45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2.75" customHeight="1" x14ac:dyDescent="0.2">
      <c r="A162" s="1"/>
      <c r="B162" s="45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2.75" customHeight="1" x14ac:dyDescent="0.2">
      <c r="A163" s="1"/>
      <c r="B163" s="45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2.75" customHeight="1" x14ac:dyDescent="0.2">
      <c r="A164" s="1"/>
      <c r="B164" s="45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2.75" customHeight="1" x14ac:dyDescent="0.2">
      <c r="A165" s="1"/>
      <c r="B165" s="45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2.75" customHeight="1" x14ac:dyDescent="0.2">
      <c r="A166" s="1"/>
      <c r="B166" s="45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2.75" customHeight="1" x14ac:dyDescent="0.2">
      <c r="A167" s="1"/>
      <c r="B167" s="45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2.75" customHeight="1" x14ac:dyDescent="0.2">
      <c r="A168" s="1"/>
      <c r="B168" s="45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2.75" customHeight="1" x14ac:dyDescent="0.2">
      <c r="A169" s="1"/>
      <c r="B169" s="45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2.75" customHeight="1" x14ac:dyDescent="0.2">
      <c r="A170" s="1"/>
      <c r="B170" s="45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2.75" customHeight="1" x14ac:dyDescent="0.2">
      <c r="A171" s="1"/>
      <c r="B171" s="45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2.75" customHeight="1" x14ac:dyDescent="0.2">
      <c r="A172" s="1"/>
      <c r="B172" s="45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2.75" customHeight="1" x14ac:dyDescent="0.2">
      <c r="A173" s="1"/>
      <c r="B173" s="45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2.75" customHeight="1" x14ac:dyDescent="0.2">
      <c r="A174" s="1"/>
      <c r="B174" s="45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2.75" customHeight="1" x14ac:dyDescent="0.2">
      <c r="A175" s="1"/>
      <c r="B175" s="45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2.75" customHeight="1" x14ac:dyDescent="0.2">
      <c r="A176" s="1"/>
      <c r="B176" s="45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2.75" customHeight="1" x14ac:dyDescent="0.2">
      <c r="A177" s="1"/>
      <c r="B177" s="45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2.75" customHeight="1" x14ac:dyDescent="0.2">
      <c r="A178" s="1"/>
      <c r="B178" s="45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2.75" customHeight="1" x14ac:dyDescent="0.2">
      <c r="A179" s="1"/>
      <c r="B179" s="45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2.75" customHeight="1" x14ac:dyDescent="0.2">
      <c r="A180" s="1"/>
      <c r="B180" s="45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2.75" customHeight="1" x14ac:dyDescent="0.2">
      <c r="A181" s="1"/>
      <c r="B181" s="45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2.75" customHeight="1" x14ac:dyDescent="0.2">
      <c r="A182" s="1"/>
      <c r="B182" s="45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2.75" customHeight="1" x14ac:dyDescent="0.2">
      <c r="A183" s="1"/>
      <c r="B183" s="45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2.75" customHeight="1" x14ac:dyDescent="0.2">
      <c r="A184" s="1"/>
      <c r="B184" s="45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2.75" customHeight="1" x14ac:dyDescent="0.2">
      <c r="A185" s="1"/>
      <c r="B185" s="45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2.75" customHeight="1" x14ac:dyDescent="0.2">
      <c r="A186" s="1"/>
      <c r="B186" s="45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2.75" customHeight="1" x14ac:dyDescent="0.2">
      <c r="A187" s="1"/>
      <c r="B187" s="45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2.75" customHeight="1" x14ac:dyDescent="0.2">
      <c r="A188" s="1"/>
      <c r="B188" s="45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2.75" customHeight="1" x14ac:dyDescent="0.2">
      <c r="A189" s="1"/>
      <c r="B189" s="45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2.75" customHeight="1" x14ac:dyDescent="0.2">
      <c r="A190" s="1"/>
      <c r="B190" s="45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2.75" customHeight="1" x14ac:dyDescent="0.2">
      <c r="A191" s="1"/>
      <c r="B191" s="45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2.75" customHeight="1" x14ac:dyDescent="0.2">
      <c r="A192" s="1"/>
      <c r="B192" s="45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2.75" customHeight="1" x14ac:dyDescent="0.2">
      <c r="A193" s="1"/>
      <c r="B193" s="45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2.75" customHeight="1" x14ac:dyDescent="0.2">
      <c r="A194" s="1"/>
      <c r="B194" s="45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2.75" customHeight="1" x14ac:dyDescent="0.2">
      <c r="A195" s="1"/>
      <c r="B195" s="45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2.75" customHeight="1" x14ac:dyDescent="0.2">
      <c r="A196" s="1"/>
      <c r="B196" s="45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2.75" customHeight="1" x14ac:dyDescent="0.2">
      <c r="A197" s="1"/>
      <c r="B197" s="45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2.75" customHeight="1" x14ac:dyDescent="0.2">
      <c r="A198" s="1"/>
      <c r="B198" s="45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2.75" customHeight="1" x14ac:dyDescent="0.2">
      <c r="A199" s="1"/>
      <c r="B199" s="45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2.75" customHeight="1" x14ac:dyDescent="0.2">
      <c r="A200" s="1"/>
      <c r="B200" s="45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2.75" customHeight="1" x14ac:dyDescent="0.2">
      <c r="A201" s="1"/>
      <c r="B201" s="45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2.75" customHeight="1" x14ac:dyDescent="0.2">
      <c r="A202" s="1"/>
      <c r="B202" s="45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2.75" customHeight="1" x14ac:dyDescent="0.2">
      <c r="A203" s="1"/>
      <c r="B203" s="45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2.75" customHeight="1" x14ac:dyDescent="0.2">
      <c r="A204" s="1"/>
      <c r="B204" s="45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2.75" customHeight="1" x14ac:dyDescent="0.2">
      <c r="A205" s="1"/>
      <c r="B205" s="45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2.75" customHeight="1" x14ac:dyDescent="0.2">
      <c r="A206" s="1"/>
      <c r="B206" s="45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2.75" customHeight="1" x14ac:dyDescent="0.2">
      <c r="A207" s="1"/>
      <c r="B207" s="45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2.75" customHeight="1" x14ac:dyDescent="0.2">
      <c r="A208" s="1"/>
      <c r="B208" s="45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2.75" customHeight="1" x14ac:dyDescent="0.2">
      <c r="A209" s="1"/>
      <c r="B209" s="45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2.75" customHeight="1" x14ac:dyDescent="0.2">
      <c r="A210" s="1"/>
      <c r="B210" s="45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2.75" customHeight="1" x14ac:dyDescent="0.2">
      <c r="A211" s="1"/>
      <c r="B211" s="45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2.75" customHeight="1" x14ac:dyDescent="0.2">
      <c r="A212" s="1"/>
      <c r="B212" s="45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2.75" customHeight="1" x14ac:dyDescent="0.2">
      <c r="A213" s="1"/>
      <c r="B213" s="45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2.75" customHeight="1" x14ac:dyDescent="0.2">
      <c r="A214" s="1"/>
      <c r="B214" s="45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2.75" customHeight="1" x14ac:dyDescent="0.2">
      <c r="A215" s="1"/>
      <c r="B215" s="45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2.75" customHeight="1" x14ac:dyDescent="0.2">
      <c r="A216" s="1"/>
      <c r="B216" s="45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2.75" customHeight="1" x14ac:dyDescent="0.2">
      <c r="A217" s="1"/>
      <c r="B217" s="45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2.75" customHeight="1" x14ac:dyDescent="0.2">
      <c r="A218" s="1"/>
      <c r="B218" s="45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2.75" customHeight="1" x14ac:dyDescent="0.2">
      <c r="A219" s="1"/>
      <c r="B219" s="45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2.75" customHeight="1" x14ac:dyDescent="0.2">
      <c r="A220" s="1"/>
      <c r="B220" s="45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2.75" customHeight="1" x14ac:dyDescent="0.2">
      <c r="A221" s="1"/>
      <c r="B221" s="45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2.75" customHeight="1" x14ac:dyDescent="0.2">
      <c r="A222" s="1"/>
      <c r="B222" s="45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2.75" customHeight="1" x14ac:dyDescent="0.2">
      <c r="A223" s="1"/>
      <c r="B223" s="45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2.75" customHeight="1" x14ac:dyDescent="0.2">
      <c r="A224" s="1"/>
      <c r="B224" s="45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2.75" customHeight="1" x14ac:dyDescent="0.2">
      <c r="A225" s="1"/>
      <c r="B225" s="4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2.75" customHeight="1" x14ac:dyDescent="0.2">
      <c r="A226" s="1"/>
      <c r="B226" s="4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2.75" customHeight="1" x14ac:dyDescent="0.2">
      <c r="A227" s="1"/>
      <c r="B227" s="4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2.75" customHeight="1" x14ac:dyDescent="0.2">
      <c r="A228" s="1"/>
      <c r="B228" s="4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2.75" customHeight="1" x14ac:dyDescent="0.2">
      <c r="A229" s="1"/>
      <c r="B229" s="4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2.75" customHeight="1" x14ac:dyDescent="0.2">
      <c r="A230" s="1"/>
      <c r="B230" s="4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2.75" customHeight="1" x14ac:dyDescent="0.2">
      <c r="A231" s="1"/>
      <c r="B231" s="4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2.75" customHeight="1" x14ac:dyDescent="0.2">
      <c r="A232" s="1"/>
      <c r="B232" s="4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2.75" customHeight="1" x14ac:dyDescent="0.2">
      <c r="A233" s="1"/>
      <c r="B233" s="4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2.75" customHeight="1" x14ac:dyDescent="0.2">
      <c r="A234" s="1"/>
      <c r="B234" s="4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2.75" customHeight="1" x14ac:dyDescent="0.2">
      <c r="A235" s="1"/>
      <c r="B235" s="4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2.75" customHeight="1" x14ac:dyDescent="0.2">
      <c r="A236" s="1"/>
      <c r="B236" s="4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2.75" customHeight="1" x14ac:dyDescent="0.2">
      <c r="A237" s="1"/>
      <c r="B237" s="4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2.75" customHeight="1" x14ac:dyDescent="0.2">
      <c r="A238" s="1"/>
      <c r="B238" s="4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2.75" customHeight="1" x14ac:dyDescent="0.2">
      <c r="A239" s="1"/>
      <c r="B239" s="4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2.75" customHeight="1" x14ac:dyDescent="0.2">
      <c r="A240" s="1"/>
      <c r="B240" s="4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2.75" customHeight="1" x14ac:dyDescent="0.2">
      <c r="A241" s="1"/>
      <c r="B241" s="4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2.75" customHeight="1" x14ac:dyDescent="0.2">
      <c r="A242" s="1"/>
      <c r="B242" s="4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2.75" customHeight="1" x14ac:dyDescent="0.2">
      <c r="A243" s="1"/>
      <c r="B243" s="4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2.75" customHeight="1" x14ac:dyDescent="0.2">
      <c r="A244" s="1"/>
      <c r="B244" s="4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2.75" customHeight="1" x14ac:dyDescent="0.2">
      <c r="A245" s="1"/>
      <c r="B245" s="4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2.75" customHeight="1" x14ac:dyDescent="0.2">
      <c r="A246" s="1"/>
      <c r="B246" s="4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2.75" customHeight="1" x14ac:dyDescent="0.2">
      <c r="A247" s="1"/>
      <c r="B247" s="4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2.75" customHeight="1" x14ac:dyDescent="0.2">
      <c r="A248" s="1"/>
      <c r="B248" s="4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2.75" customHeight="1" x14ac:dyDescent="0.2">
      <c r="A249" s="1"/>
      <c r="B249" s="4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2.75" customHeight="1" x14ac:dyDescent="0.2">
      <c r="A250" s="1"/>
      <c r="B250" s="4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2.75" customHeight="1" x14ac:dyDescent="0.2">
      <c r="A251" s="1"/>
      <c r="B251" s="4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2.75" customHeight="1" x14ac:dyDescent="0.2">
      <c r="A252" s="1"/>
      <c r="B252" s="4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2.75" customHeight="1" x14ac:dyDescent="0.2">
      <c r="A253" s="1"/>
      <c r="B253" s="4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2.75" customHeight="1" x14ac:dyDescent="0.2">
      <c r="A254" s="1"/>
      <c r="B254" s="4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2.75" customHeight="1" x14ac:dyDescent="0.2">
      <c r="A255" s="1"/>
      <c r="B255" s="4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2.75" customHeight="1" x14ac:dyDescent="0.2">
      <c r="A256" s="1"/>
      <c r="B256" s="4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2.75" customHeight="1" x14ac:dyDescent="0.2">
      <c r="A257" s="1"/>
      <c r="B257" s="4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2.75" customHeight="1" x14ac:dyDescent="0.2">
      <c r="A258" s="1"/>
      <c r="B258" s="4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2.75" customHeight="1" x14ac:dyDescent="0.2">
      <c r="A259" s="1"/>
      <c r="B259" s="4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2.75" customHeight="1" x14ac:dyDescent="0.2">
      <c r="A260" s="1"/>
      <c r="B260" s="4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2.75" customHeight="1" x14ac:dyDescent="0.2">
      <c r="A261" s="1"/>
      <c r="B261" s="4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2.75" customHeight="1" x14ac:dyDescent="0.2">
      <c r="A262" s="1"/>
      <c r="B262" s="4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2.75" customHeight="1" x14ac:dyDescent="0.2">
      <c r="A263" s="1"/>
      <c r="B263" s="4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2.75" customHeight="1" x14ac:dyDescent="0.2">
      <c r="A264" s="1"/>
      <c r="B264" s="4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2.75" customHeight="1" x14ac:dyDescent="0.2">
      <c r="A265" s="1"/>
      <c r="B265" s="4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2.75" customHeight="1" x14ac:dyDescent="0.2">
      <c r="A266" s="1"/>
      <c r="B266" s="4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2.75" customHeight="1" x14ac:dyDescent="0.2">
      <c r="A267" s="1"/>
      <c r="B267" s="4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2.75" customHeight="1" x14ac:dyDescent="0.2">
      <c r="A268" s="1"/>
      <c r="B268" s="4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2.75" customHeight="1" x14ac:dyDescent="0.2">
      <c r="A269" s="1"/>
      <c r="B269" s="4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2.75" customHeight="1" x14ac:dyDescent="0.2">
      <c r="A270" s="1"/>
      <c r="B270" s="4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2.75" customHeight="1" x14ac:dyDescent="0.2">
      <c r="A271" s="1"/>
      <c r="B271" s="4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2.75" customHeight="1" x14ac:dyDescent="0.2">
      <c r="A272" s="1"/>
      <c r="B272" s="4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2.75" customHeight="1" x14ac:dyDescent="0.2">
      <c r="A273" s="1"/>
      <c r="B273" s="4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2.75" customHeight="1" x14ac:dyDescent="0.2">
      <c r="A274" s="1"/>
      <c r="B274" s="4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2.75" customHeight="1" x14ac:dyDescent="0.2">
      <c r="A275" s="1"/>
      <c r="B275" s="4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2.75" customHeight="1" x14ac:dyDescent="0.2">
      <c r="A276" s="1"/>
      <c r="B276" s="4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2.75" customHeight="1" x14ac:dyDescent="0.2">
      <c r="A277" s="1"/>
      <c r="B277" s="4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2.75" customHeight="1" x14ac:dyDescent="0.2">
      <c r="A278" s="1"/>
      <c r="B278" s="4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2.75" customHeight="1" x14ac:dyDescent="0.2">
      <c r="A279" s="1"/>
      <c r="B279" s="4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2.75" customHeight="1" x14ac:dyDescent="0.2">
      <c r="A280" s="1"/>
      <c r="B280" s="4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2.75" customHeight="1" x14ac:dyDescent="0.2">
      <c r="A281" s="1"/>
      <c r="B281" s="4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2.75" customHeight="1" x14ac:dyDescent="0.2">
      <c r="A282" s="1"/>
      <c r="B282" s="4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2.75" customHeight="1" x14ac:dyDescent="0.2">
      <c r="A283" s="1"/>
      <c r="B283" s="4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2.75" customHeight="1" x14ac:dyDescent="0.2">
      <c r="A284" s="1"/>
      <c r="B284" s="4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2.75" customHeight="1" x14ac:dyDescent="0.2">
      <c r="A285" s="1"/>
      <c r="B285" s="4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2.75" customHeight="1" x14ac:dyDescent="0.2">
      <c r="A286" s="1"/>
      <c r="B286" s="4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2.75" customHeight="1" x14ac:dyDescent="0.2">
      <c r="A287" s="1"/>
      <c r="B287" s="4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2.75" customHeight="1" x14ac:dyDescent="0.2">
      <c r="A288" s="1"/>
      <c r="B288" s="4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2.75" customHeight="1" x14ac:dyDescent="0.2">
      <c r="A289" s="1"/>
      <c r="B289" s="4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2.75" customHeight="1" x14ac:dyDescent="0.2">
      <c r="A290" s="1"/>
      <c r="B290" s="4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2.75" customHeight="1" x14ac:dyDescent="0.2">
      <c r="A291" s="1"/>
      <c r="B291" s="4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2.75" customHeight="1" x14ac:dyDescent="0.2">
      <c r="A292" s="1"/>
      <c r="B292" s="4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2.75" customHeight="1" x14ac:dyDescent="0.2">
      <c r="A293" s="1"/>
      <c r="B293" s="4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2.75" customHeight="1" x14ac:dyDescent="0.2">
      <c r="A294" s="1"/>
      <c r="B294" s="4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2.75" customHeight="1" x14ac:dyDescent="0.2">
      <c r="A295" s="1"/>
      <c r="B295" s="4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2.75" customHeight="1" x14ac:dyDescent="0.2">
      <c r="A296" s="1"/>
      <c r="B296" s="4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2.75" customHeight="1" x14ac:dyDescent="0.2">
      <c r="A297" s="1"/>
      <c r="B297" s="4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2.75" customHeight="1" x14ac:dyDescent="0.2">
      <c r="A298" s="1"/>
      <c r="B298" s="4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2.75" customHeight="1" x14ac:dyDescent="0.2">
      <c r="A299" s="1"/>
      <c r="B299" s="4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2.75" customHeight="1" x14ac:dyDescent="0.2">
      <c r="A300" s="1"/>
      <c r="B300" s="4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2.75" customHeight="1" x14ac:dyDescent="0.2">
      <c r="A301" s="1"/>
      <c r="B301" s="4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2.75" customHeight="1" x14ac:dyDescent="0.2">
      <c r="A302" s="1"/>
      <c r="B302" s="4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2.75" customHeight="1" x14ac:dyDescent="0.2">
      <c r="A303" s="1"/>
      <c r="B303" s="4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2.75" customHeight="1" x14ac:dyDescent="0.2">
      <c r="A304" s="1"/>
      <c r="B304" s="4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2.75" customHeight="1" x14ac:dyDescent="0.2">
      <c r="A305" s="1"/>
      <c r="B305" s="4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2.75" customHeight="1" x14ac:dyDescent="0.2">
      <c r="A306" s="1"/>
      <c r="B306" s="4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2.75" customHeight="1" x14ac:dyDescent="0.2">
      <c r="A307" s="1"/>
      <c r="B307" s="4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2.75" customHeight="1" x14ac:dyDescent="0.2">
      <c r="A308" s="1"/>
      <c r="B308" s="4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2.75" customHeight="1" x14ac:dyDescent="0.2">
      <c r="A309" s="1"/>
      <c r="B309" s="4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2.75" customHeight="1" x14ac:dyDescent="0.2">
      <c r="A310" s="1"/>
      <c r="B310" s="4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2.75" customHeight="1" x14ac:dyDescent="0.2">
      <c r="A311" s="1"/>
      <c r="B311" s="4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2.75" customHeight="1" x14ac:dyDescent="0.2">
      <c r="A312" s="1"/>
      <c r="B312" s="4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2.75" customHeight="1" x14ac:dyDescent="0.2">
      <c r="A313" s="1"/>
      <c r="B313" s="4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2.75" customHeight="1" x14ac:dyDescent="0.2">
      <c r="A314" s="1"/>
      <c r="B314" s="4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2.75" customHeight="1" x14ac:dyDescent="0.2">
      <c r="A315" s="1"/>
      <c r="B315" s="4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2.75" customHeight="1" x14ac:dyDescent="0.2">
      <c r="A316" s="1"/>
      <c r="B316" s="4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2.75" customHeight="1" x14ac:dyDescent="0.2">
      <c r="A317" s="1"/>
      <c r="B317" s="4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2.75" customHeight="1" x14ac:dyDescent="0.2">
      <c r="A318" s="1"/>
      <c r="B318" s="4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2.75" customHeight="1" x14ac:dyDescent="0.2">
      <c r="A319" s="1"/>
      <c r="B319" s="4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2.75" customHeight="1" x14ac:dyDescent="0.2">
      <c r="A320" s="1"/>
      <c r="B320" s="4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2.75" customHeight="1" x14ac:dyDescent="0.2">
      <c r="A321" s="1"/>
      <c r="B321" s="4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2.75" customHeight="1" x14ac:dyDescent="0.2">
      <c r="A322" s="1"/>
      <c r="B322" s="4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2.75" customHeight="1" x14ac:dyDescent="0.2">
      <c r="A323" s="1"/>
      <c r="B323" s="4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2.75" customHeight="1" x14ac:dyDescent="0.2">
      <c r="A324" s="1"/>
      <c r="B324" s="4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2.75" customHeight="1" x14ac:dyDescent="0.2">
      <c r="A325" s="1"/>
      <c r="B325" s="4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2.75" customHeight="1" x14ac:dyDescent="0.2">
      <c r="A326" s="1"/>
      <c r="B326" s="4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2.75" customHeight="1" x14ac:dyDescent="0.2">
      <c r="A327" s="1"/>
      <c r="B327" s="4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2.75" customHeight="1" x14ac:dyDescent="0.2">
      <c r="A328" s="1"/>
      <c r="B328" s="4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2.75" customHeight="1" x14ac:dyDescent="0.2">
      <c r="A329" s="1"/>
      <c r="B329" s="45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2.75" customHeight="1" x14ac:dyDescent="0.2">
      <c r="A330" s="1"/>
      <c r="B330" s="45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2.75" customHeight="1" x14ac:dyDescent="0.2">
      <c r="A331" s="1"/>
      <c r="B331" s="45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2.75" customHeight="1" x14ac:dyDescent="0.2">
      <c r="A332" s="1"/>
      <c r="B332" s="45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2.75" customHeight="1" x14ac:dyDescent="0.2">
      <c r="A333" s="1"/>
      <c r="B333" s="45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2.75" customHeight="1" x14ac:dyDescent="0.2">
      <c r="A334" s="1"/>
      <c r="B334" s="45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2.75" customHeight="1" x14ac:dyDescent="0.2">
      <c r="A335" s="1"/>
      <c r="B335" s="45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2.75" customHeight="1" x14ac:dyDescent="0.2">
      <c r="A336" s="1"/>
      <c r="B336" s="45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2.75" customHeight="1" x14ac:dyDescent="0.2">
      <c r="A337" s="1"/>
      <c r="B337" s="45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2.75" customHeight="1" x14ac:dyDescent="0.2">
      <c r="A338" s="1"/>
      <c r="B338" s="45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2.75" customHeight="1" x14ac:dyDescent="0.2">
      <c r="A339" s="1"/>
      <c r="B339" s="45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2.75" customHeight="1" x14ac:dyDescent="0.2">
      <c r="A340" s="1"/>
      <c r="B340" s="45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2.75" customHeight="1" x14ac:dyDescent="0.2">
      <c r="A341" s="1"/>
      <c r="B341" s="45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2.75" customHeight="1" x14ac:dyDescent="0.2">
      <c r="A342" s="1"/>
      <c r="B342" s="45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2.75" customHeight="1" x14ac:dyDescent="0.2">
      <c r="A343" s="1"/>
      <c r="B343" s="45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2.75" customHeight="1" x14ac:dyDescent="0.2">
      <c r="A344" s="1"/>
      <c r="B344" s="45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2.75" customHeight="1" x14ac:dyDescent="0.2">
      <c r="A345" s="1"/>
      <c r="B345" s="45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2.75" customHeight="1" x14ac:dyDescent="0.2">
      <c r="A346" s="1"/>
      <c r="B346" s="45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2.75" customHeight="1" x14ac:dyDescent="0.2">
      <c r="A347" s="1"/>
      <c r="B347" s="45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2.75" customHeight="1" x14ac:dyDescent="0.2">
      <c r="A348" s="1"/>
      <c r="B348" s="45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2.75" customHeight="1" x14ac:dyDescent="0.2">
      <c r="A349" s="1"/>
      <c r="B349" s="45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2.75" customHeight="1" x14ac:dyDescent="0.2">
      <c r="A350" s="1"/>
      <c r="B350" s="45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2.75" customHeight="1" x14ac:dyDescent="0.2">
      <c r="A351" s="1"/>
      <c r="B351" s="45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2.75" customHeight="1" x14ac:dyDescent="0.2">
      <c r="A352" s="1"/>
      <c r="B352" s="45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2.75" customHeight="1" x14ac:dyDescent="0.2">
      <c r="A353" s="1"/>
      <c r="B353" s="45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2.75" customHeight="1" x14ac:dyDescent="0.2">
      <c r="A354" s="1"/>
      <c r="B354" s="45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2.75" customHeight="1" x14ac:dyDescent="0.2">
      <c r="A355" s="1"/>
      <c r="B355" s="45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2.75" customHeight="1" x14ac:dyDescent="0.2">
      <c r="A356" s="1"/>
      <c r="B356" s="4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2.75" customHeight="1" x14ac:dyDescent="0.2">
      <c r="A357" s="1"/>
      <c r="B357" s="4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2.75" customHeight="1" x14ac:dyDescent="0.2">
      <c r="A358" s="1"/>
      <c r="B358" s="4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2.75" customHeight="1" x14ac:dyDescent="0.2">
      <c r="A359" s="1"/>
      <c r="B359" s="45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2.75" customHeight="1" x14ac:dyDescent="0.2">
      <c r="A360" s="1"/>
      <c r="B360" s="45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2.75" customHeight="1" x14ac:dyDescent="0.2">
      <c r="A361" s="1"/>
      <c r="B361" s="45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2.75" customHeight="1" x14ac:dyDescent="0.2">
      <c r="A362" s="1"/>
      <c r="B362" s="45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2.75" customHeight="1" x14ac:dyDescent="0.2">
      <c r="A363" s="1"/>
      <c r="B363" s="45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2.75" customHeight="1" x14ac:dyDescent="0.2">
      <c r="A364" s="1"/>
      <c r="B364" s="45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2.75" customHeight="1" x14ac:dyDescent="0.2">
      <c r="A365" s="1"/>
      <c r="B365" s="45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2.75" customHeight="1" x14ac:dyDescent="0.2">
      <c r="A366" s="1"/>
      <c r="B366" s="4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2.75" customHeight="1" x14ac:dyDescent="0.2">
      <c r="A367" s="1"/>
      <c r="B367" s="45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2.75" customHeight="1" x14ac:dyDescent="0.2">
      <c r="A368" s="1"/>
      <c r="B368" s="45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2.75" customHeight="1" x14ac:dyDescent="0.2">
      <c r="A369" s="1"/>
      <c r="B369" s="45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2.75" customHeight="1" x14ac:dyDescent="0.2">
      <c r="A370" s="1"/>
      <c r="B370" s="45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2.75" customHeight="1" x14ac:dyDescent="0.2">
      <c r="A371" s="1"/>
      <c r="B371" s="45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2.75" customHeight="1" x14ac:dyDescent="0.2">
      <c r="A372" s="1"/>
      <c r="B372" s="45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2.75" customHeight="1" x14ac:dyDescent="0.2">
      <c r="A373" s="1"/>
      <c r="B373" s="45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2.75" customHeight="1" x14ac:dyDescent="0.2">
      <c r="A374" s="1"/>
      <c r="B374" s="45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2.75" customHeight="1" x14ac:dyDescent="0.2">
      <c r="A375" s="1"/>
      <c r="B375" s="45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2.75" customHeight="1" x14ac:dyDescent="0.2">
      <c r="A376" s="1"/>
      <c r="B376" s="45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2.75" customHeight="1" x14ac:dyDescent="0.2">
      <c r="A377" s="1"/>
      <c r="B377" s="45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2.75" customHeight="1" x14ac:dyDescent="0.2">
      <c r="A378" s="1"/>
      <c r="B378" s="45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2.75" customHeight="1" x14ac:dyDescent="0.2">
      <c r="A379" s="1"/>
      <c r="B379" s="4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2.75" customHeight="1" x14ac:dyDescent="0.2">
      <c r="A380" s="1"/>
      <c r="B380" s="45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2.75" customHeight="1" x14ac:dyDescent="0.2">
      <c r="A381" s="1"/>
      <c r="B381" s="45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2.75" customHeight="1" x14ac:dyDescent="0.2">
      <c r="A382" s="1"/>
      <c r="B382" s="45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2.75" customHeight="1" x14ac:dyDescent="0.2">
      <c r="A383" s="1"/>
      <c r="B383" s="45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2.75" customHeight="1" x14ac:dyDescent="0.2">
      <c r="A384" s="1"/>
      <c r="B384" s="45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2.75" customHeight="1" x14ac:dyDescent="0.2">
      <c r="A385" s="1"/>
      <c r="B385" s="45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2.75" customHeight="1" x14ac:dyDescent="0.2">
      <c r="A386" s="1"/>
      <c r="B386" s="45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2.75" customHeight="1" x14ac:dyDescent="0.2">
      <c r="A387" s="1"/>
      <c r="B387" s="45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2.75" customHeight="1" x14ac:dyDescent="0.2">
      <c r="A388" s="1"/>
      <c r="B388" s="45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2.75" customHeight="1" x14ac:dyDescent="0.2">
      <c r="A389" s="1"/>
      <c r="B389" s="45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2.75" customHeight="1" x14ac:dyDescent="0.2">
      <c r="A390" s="1"/>
      <c r="B390" s="45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2.75" customHeight="1" x14ac:dyDescent="0.2">
      <c r="A391" s="1"/>
      <c r="B391" s="45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2.75" customHeight="1" x14ac:dyDescent="0.2">
      <c r="A392" s="1"/>
      <c r="B392" s="45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2.75" customHeight="1" x14ac:dyDescent="0.2">
      <c r="A393" s="1"/>
      <c r="B393" s="45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2.75" customHeight="1" x14ac:dyDescent="0.2">
      <c r="A394" s="1"/>
      <c r="B394" s="45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2.75" customHeight="1" x14ac:dyDescent="0.2">
      <c r="A395" s="1"/>
      <c r="B395" s="45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2.75" customHeight="1" x14ac:dyDescent="0.2">
      <c r="A396" s="1"/>
      <c r="B396" s="45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2.75" customHeight="1" x14ac:dyDescent="0.2">
      <c r="A397" s="1"/>
      <c r="B397" s="45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2.75" customHeight="1" x14ac:dyDescent="0.2">
      <c r="A398" s="1"/>
      <c r="B398" s="4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2.75" customHeight="1" x14ac:dyDescent="0.2">
      <c r="A399" s="1"/>
      <c r="B399" s="45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2.75" customHeight="1" x14ac:dyDescent="0.2">
      <c r="A400" s="1"/>
      <c r="B400" s="45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2.75" customHeight="1" x14ac:dyDescent="0.2">
      <c r="A401" s="1"/>
      <c r="B401" s="45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2.75" customHeight="1" x14ac:dyDescent="0.2">
      <c r="A402" s="1"/>
      <c r="B402" s="45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2.75" customHeight="1" x14ac:dyDescent="0.2">
      <c r="A403" s="1"/>
      <c r="B403" s="45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2.75" customHeight="1" x14ac:dyDescent="0.2">
      <c r="A404" s="1"/>
      <c r="B404" s="45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2.75" customHeight="1" x14ac:dyDescent="0.2">
      <c r="A405" s="1"/>
      <c r="B405" s="45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2.75" customHeight="1" x14ac:dyDescent="0.2">
      <c r="A406" s="1"/>
      <c r="B406" s="45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2.75" customHeight="1" x14ac:dyDescent="0.2">
      <c r="A407" s="1"/>
      <c r="B407" s="4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2.75" customHeight="1" x14ac:dyDescent="0.2">
      <c r="A408" s="1"/>
      <c r="B408" s="4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2.75" customHeight="1" x14ac:dyDescent="0.2">
      <c r="A409" s="1"/>
      <c r="B409" s="45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2.75" customHeight="1" x14ac:dyDescent="0.2">
      <c r="A410" s="1"/>
      <c r="B410" s="45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2.75" customHeight="1" x14ac:dyDescent="0.2">
      <c r="A411" s="1"/>
      <c r="B411" s="45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2.75" customHeight="1" x14ac:dyDescent="0.2">
      <c r="A412" s="1"/>
      <c r="B412" s="45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2.75" customHeight="1" x14ac:dyDescent="0.2">
      <c r="A413" s="1"/>
      <c r="B413" s="45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2.75" customHeight="1" x14ac:dyDescent="0.2">
      <c r="A414" s="1"/>
      <c r="B414" s="45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2.75" customHeight="1" x14ac:dyDescent="0.2">
      <c r="A415" s="1"/>
      <c r="B415" s="45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2.75" customHeight="1" x14ac:dyDescent="0.2">
      <c r="A416" s="1"/>
      <c r="B416" s="4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2.75" customHeight="1" x14ac:dyDescent="0.2">
      <c r="A417" s="1"/>
      <c r="B417" s="45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2.75" customHeight="1" x14ac:dyDescent="0.2">
      <c r="A418" s="1"/>
      <c r="B418" s="45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2.75" customHeight="1" x14ac:dyDescent="0.2">
      <c r="A419" s="1"/>
      <c r="B419" s="45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2.75" customHeight="1" x14ac:dyDescent="0.2">
      <c r="A420" s="1"/>
      <c r="B420" s="45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2.75" customHeight="1" x14ac:dyDescent="0.2">
      <c r="A421" s="1"/>
      <c r="B421" s="45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2.75" customHeight="1" x14ac:dyDescent="0.2">
      <c r="A422" s="1"/>
      <c r="B422" s="45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2.75" customHeight="1" x14ac:dyDescent="0.2">
      <c r="A423" s="1"/>
      <c r="B423" s="45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2.75" customHeight="1" x14ac:dyDescent="0.2">
      <c r="A424" s="1"/>
      <c r="B424" s="45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2.75" customHeight="1" x14ac:dyDescent="0.2">
      <c r="A425" s="1"/>
      <c r="B425" s="45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2.75" customHeight="1" x14ac:dyDescent="0.2">
      <c r="A426" s="1"/>
      <c r="B426" s="4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2.75" customHeight="1" x14ac:dyDescent="0.2">
      <c r="A427" s="1"/>
      <c r="B427" s="45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2.75" customHeight="1" x14ac:dyDescent="0.2">
      <c r="A428" s="1"/>
      <c r="B428" s="45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2.75" customHeight="1" x14ac:dyDescent="0.2">
      <c r="A429" s="1"/>
      <c r="B429" s="45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2.75" customHeight="1" x14ac:dyDescent="0.2">
      <c r="A430" s="1"/>
      <c r="B430" s="45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2.75" customHeight="1" x14ac:dyDescent="0.2">
      <c r="A431" s="1"/>
      <c r="B431" s="45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2.75" customHeight="1" x14ac:dyDescent="0.2">
      <c r="A432" s="1"/>
      <c r="B432" s="45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2.75" customHeight="1" x14ac:dyDescent="0.2">
      <c r="A433" s="1"/>
      <c r="B433" s="45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2.75" customHeight="1" x14ac:dyDescent="0.2">
      <c r="A434" s="1"/>
      <c r="B434" s="4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2.75" customHeight="1" x14ac:dyDescent="0.2">
      <c r="A435" s="1"/>
      <c r="B435" s="45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2.75" customHeight="1" x14ac:dyDescent="0.2">
      <c r="A436" s="1"/>
      <c r="B436" s="45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2.75" customHeight="1" x14ac:dyDescent="0.2">
      <c r="A437" s="1"/>
      <c r="B437" s="45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2.75" customHeight="1" x14ac:dyDescent="0.2">
      <c r="A438" s="1"/>
      <c r="B438" s="45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2.75" customHeight="1" x14ac:dyDescent="0.2">
      <c r="A439" s="1"/>
      <c r="B439" s="45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2.75" customHeight="1" x14ac:dyDescent="0.2">
      <c r="A440" s="1"/>
      <c r="B440" s="45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2.75" customHeight="1" x14ac:dyDescent="0.2">
      <c r="A441" s="1"/>
      <c r="B441" s="45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2.75" customHeight="1" x14ac:dyDescent="0.2">
      <c r="A442" s="1"/>
      <c r="B442" s="45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2.75" customHeight="1" x14ac:dyDescent="0.2">
      <c r="A443" s="1"/>
      <c r="B443" s="45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2.75" customHeight="1" x14ac:dyDescent="0.2">
      <c r="A444" s="1"/>
      <c r="B444" s="45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2.75" customHeight="1" x14ac:dyDescent="0.2">
      <c r="A445" s="1"/>
      <c r="B445" s="45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2.75" customHeight="1" x14ac:dyDescent="0.2">
      <c r="A446" s="1"/>
      <c r="B446" s="45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2.75" customHeight="1" x14ac:dyDescent="0.2">
      <c r="A447" s="1"/>
      <c r="B447" s="45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2.75" customHeight="1" x14ac:dyDescent="0.2">
      <c r="A448" s="1"/>
      <c r="B448" s="45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2.75" customHeight="1" x14ac:dyDescent="0.2">
      <c r="A449" s="1"/>
      <c r="B449" s="45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2.75" customHeight="1" x14ac:dyDescent="0.2">
      <c r="A450" s="1"/>
      <c r="B450" s="45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2.75" customHeight="1" x14ac:dyDescent="0.2">
      <c r="A451" s="1"/>
      <c r="B451" s="45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2.75" customHeight="1" x14ac:dyDescent="0.2">
      <c r="A452" s="1"/>
      <c r="B452" s="45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2.75" customHeight="1" x14ac:dyDescent="0.2">
      <c r="A453" s="1"/>
      <c r="B453" s="45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2.75" customHeight="1" x14ac:dyDescent="0.2">
      <c r="A454" s="1"/>
      <c r="B454" s="45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2.75" customHeight="1" x14ac:dyDescent="0.2">
      <c r="A455" s="1"/>
      <c r="B455" s="4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2.75" customHeight="1" x14ac:dyDescent="0.2">
      <c r="A456" s="1"/>
      <c r="B456" s="45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2.75" customHeight="1" x14ac:dyDescent="0.2">
      <c r="A457" s="1"/>
      <c r="B457" s="45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2.75" customHeight="1" x14ac:dyDescent="0.2">
      <c r="A458" s="1"/>
      <c r="B458" s="4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2.75" customHeight="1" x14ac:dyDescent="0.2">
      <c r="A459" s="1"/>
      <c r="B459" s="4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2.75" customHeight="1" x14ac:dyDescent="0.2">
      <c r="A460" s="1"/>
      <c r="B460" s="45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2.75" customHeight="1" x14ac:dyDescent="0.2">
      <c r="A461" s="1"/>
      <c r="B461" s="45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2.75" customHeight="1" x14ac:dyDescent="0.2">
      <c r="A462" s="1"/>
      <c r="B462" s="45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2.75" customHeight="1" x14ac:dyDescent="0.2">
      <c r="A463" s="1"/>
      <c r="B463" s="45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2.75" customHeight="1" x14ac:dyDescent="0.2">
      <c r="A464" s="1"/>
      <c r="B464" s="45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2.75" customHeight="1" x14ac:dyDescent="0.2">
      <c r="A465" s="1"/>
      <c r="B465" s="4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2.75" customHeight="1" x14ac:dyDescent="0.2">
      <c r="A466" s="1"/>
      <c r="B466" s="45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2.75" customHeight="1" x14ac:dyDescent="0.2">
      <c r="A467" s="1"/>
      <c r="B467" s="45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2.75" customHeight="1" x14ac:dyDescent="0.2">
      <c r="A468" s="1"/>
      <c r="B468" s="45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2.75" customHeight="1" x14ac:dyDescent="0.2">
      <c r="A469" s="1"/>
      <c r="B469" s="45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2.75" customHeight="1" x14ac:dyDescent="0.2">
      <c r="A470" s="1"/>
      <c r="B470" s="45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2.75" customHeight="1" x14ac:dyDescent="0.2">
      <c r="A471" s="1"/>
      <c r="B471" s="4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2.75" customHeight="1" x14ac:dyDescent="0.2">
      <c r="A472" s="1"/>
      <c r="B472" s="45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2.75" customHeight="1" x14ac:dyDescent="0.2">
      <c r="A473" s="1"/>
      <c r="B473" s="45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2.75" customHeight="1" x14ac:dyDescent="0.2">
      <c r="A474" s="1"/>
      <c r="B474" s="45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2.75" customHeight="1" x14ac:dyDescent="0.2">
      <c r="A475" s="1"/>
      <c r="B475" s="4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2.75" customHeight="1" x14ac:dyDescent="0.2">
      <c r="A476" s="1"/>
      <c r="B476" s="45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2.75" customHeight="1" x14ac:dyDescent="0.2">
      <c r="A477" s="1"/>
      <c r="B477" s="45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2.75" customHeight="1" x14ac:dyDescent="0.2">
      <c r="A478" s="1"/>
      <c r="B478" s="45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2.75" customHeight="1" x14ac:dyDescent="0.2">
      <c r="A479" s="1"/>
      <c r="B479" s="45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2.75" customHeight="1" x14ac:dyDescent="0.2">
      <c r="A480" s="1"/>
      <c r="B480" s="45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2.75" customHeight="1" x14ac:dyDescent="0.2">
      <c r="A481" s="1"/>
      <c r="B481" s="45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2.75" customHeight="1" x14ac:dyDescent="0.2">
      <c r="A482" s="1"/>
      <c r="B482" s="45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2.75" customHeight="1" x14ac:dyDescent="0.2">
      <c r="A483" s="1"/>
      <c r="B483" s="45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2.75" customHeight="1" x14ac:dyDescent="0.2">
      <c r="A484" s="1"/>
      <c r="B484" s="45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2.75" customHeight="1" x14ac:dyDescent="0.2">
      <c r="A485" s="1"/>
      <c r="B485" s="45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2.75" customHeight="1" x14ac:dyDescent="0.2">
      <c r="A486" s="1"/>
      <c r="B486" s="45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2.75" customHeight="1" x14ac:dyDescent="0.2">
      <c r="A487" s="1"/>
      <c r="B487" s="45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2.75" customHeight="1" x14ac:dyDescent="0.2">
      <c r="A488" s="1"/>
      <c r="B488" s="45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2.75" customHeight="1" x14ac:dyDescent="0.2">
      <c r="A489" s="1"/>
      <c r="B489" s="45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2.75" customHeight="1" x14ac:dyDescent="0.2">
      <c r="A490" s="1"/>
      <c r="B490" s="45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2.75" customHeight="1" x14ac:dyDescent="0.2">
      <c r="A491" s="1"/>
      <c r="B491" s="45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2.75" customHeight="1" x14ac:dyDescent="0.2">
      <c r="A492" s="1"/>
      <c r="B492" s="45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2.75" customHeight="1" x14ac:dyDescent="0.2">
      <c r="A493" s="1"/>
      <c r="B493" s="45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2.75" customHeight="1" x14ac:dyDescent="0.2">
      <c r="A494" s="1"/>
      <c r="B494" s="45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2.75" customHeight="1" x14ac:dyDescent="0.2">
      <c r="A495" s="1"/>
      <c r="B495" s="45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2.75" customHeight="1" x14ac:dyDescent="0.2">
      <c r="A496" s="1"/>
      <c r="B496" s="45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2.75" customHeight="1" x14ac:dyDescent="0.2">
      <c r="A497" s="1"/>
      <c r="B497" s="45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2.75" customHeight="1" x14ac:dyDescent="0.2">
      <c r="A498" s="1"/>
      <c r="B498" s="45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2.75" customHeight="1" x14ac:dyDescent="0.2">
      <c r="A499" s="1"/>
      <c r="B499" s="45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2.75" customHeight="1" x14ac:dyDescent="0.2">
      <c r="A500" s="1"/>
      <c r="B500" s="45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2.75" customHeight="1" x14ac:dyDescent="0.2">
      <c r="A501" s="1"/>
      <c r="B501" s="45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2.75" customHeight="1" x14ac:dyDescent="0.2">
      <c r="A502" s="1"/>
      <c r="B502" s="45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2.75" customHeight="1" x14ac:dyDescent="0.2">
      <c r="A503" s="1"/>
      <c r="B503" s="45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2.75" customHeight="1" x14ac:dyDescent="0.2">
      <c r="A504" s="1"/>
      <c r="B504" s="45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2.75" customHeight="1" x14ac:dyDescent="0.2">
      <c r="A505" s="1"/>
      <c r="B505" s="45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2.75" customHeight="1" x14ac:dyDescent="0.2">
      <c r="A506" s="1"/>
      <c r="B506" s="45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2.75" customHeight="1" x14ac:dyDescent="0.2">
      <c r="A507" s="1"/>
      <c r="B507" s="45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2.75" customHeight="1" x14ac:dyDescent="0.2">
      <c r="A508" s="1"/>
      <c r="B508" s="45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2.75" customHeight="1" x14ac:dyDescent="0.2">
      <c r="A509" s="1"/>
      <c r="B509" s="45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2.75" customHeight="1" x14ac:dyDescent="0.2">
      <c r="A510" s="1"/>
      <c r="B510" s="45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2.75" customHeight="1" x14ac:dyDescent="0.2">
      <c r="A511" s="1"/>
      <c r="B511" s="45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2.75" customHeight="1" x14ac:dyDescent="0.2">
      <c r="A512" s="1"/>
      <c r="B512" s="45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2.75" customHeight="1" x14ac:dyDescent="0.2">
      <c r="A513" s="1"/>
      <c r="B513" s="45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2.75" customHeight="1" x14ac:dyDescent="0.2">
      <c r="A514" s="1"/>
      <c r="B514" s="45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2.75" customHeight="1" x14ac:dyDescent="0.2">
      <c r="A515" s="1"/>
      <c r="B515" s="45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2.75" customHeight="1" x14ac:dyDescent="0.2">
      <c r="A516" s="1"/>
      <c r="B516" s="45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2.75" customHeight="1" x14ac:dyDescent="0.2">
      <c r="A517" s="1"/>
      <c r="B517" s="45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2.75" customHeight="1" x14ac:dyDescent="0.2">
      <c r="A518" s="1"/>
      <c r="B518" s="45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2.75" customHeight="1" x14ac:dyDescent="0.2">
      <c r="A519" s="1"/>
      <c r="B519" s="45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2.75" customHeight="1" x14ac:dyDescent="0.2">
      <c r="A520" s="1"/>
      <c r="B520" s="45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2.75" customHeight="1" x14ac:dyDescent="0.2">
      <c r="A521" s="1"/>
      <c r="B521" s="45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2.75" customHeight="1" x14ac:dyDescent="0.2">
      <c r="A522" s="1"/>
      <c r="B522" s="45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2.75" customHeight="1" x14ac:dyDescent="0.2">
      <c r="A523" s="1"/>
      <c r="B523" s="45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2.75" customHeight="1" x14ac:dyDescent="0.2">
      <c r="A524" s="1"/>
      <c r="B524" s="45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2.75" customHeight="1" x14ac:dyDescent="0.2">
      <c r="A525" s="1"/>
      <c r="B525" s="45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2.75" customHeight="1" x14ac:dyDescent="0.2">
      <c r="A526" s="1"/>
      <c r="B526" s="45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2.75" customHeight="1" x14ac:dyDescent="0.2">
      <c r="A527" s="1"/>
      <c r="B527" s="45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2.75" customHeight="1" x14ac:dyDescent="0.2">
      <c r="A528" s="1"/>
      <c r="B528" s="45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2.75" customHeight="1" x14ac:dyDescent="0.2">
      <c r="A529" s="1"/>
      <c r="B529" s="45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2.75" customHeight="1" x14ac:dyDescent="0.2">
      <c r="A530" s="1"/>
      <c r="B530" s="45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2.75" customHeight="1" x14ac:dyDescent="0.2">
      <c r="A531" s="1"/>
      <c r="B531" s="45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2.75" customHeight="1" x14ac:dyDescent="0.2">
      <c r="A532" s="1"/>
      <c r="B532" s="45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2.75" customHeight="1" x14ac:dyDescent="0.2">
      <c r="A533" s="1"/>
      <c r="B533" s="45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2.75" customHeight="1" x14ac:dyDescent="0.2">
      <c r="A534" s="1"/>
      <c r="B534" s="45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2.75" customHeight="1" x14ac:dyDescent="0.2">
      <c r="A535" s="1"/>
      <c r="B535" s="45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2.75" customHeight="1" x14ac:dyDescent="0.2">
      <c r="A536" s="1"/>
      <c r="B536" s="45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2.75" customHeight="1" x14ac:dyDescent="0.2">
      <c r="A537" s="1"/>
      <c r="B537" s="45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2.75" customHeight="1" x14ac:dyDescent="0.2">
      <c r="A538" s="1"/>
      <c r="B538" s="45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2.75" customHeight="1" x14ac:dyDescent="0.2">
      <c r="A539" s="1"/>
      <c r="B539" s="45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2.75" customHeight="1" x14ac:dyDescent="0.2">
      <c r="A540" s="1"/>
      <c r="B540" s="45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2.75" customHeight="1" x14ac:dyDescent="0.2">
      <c r="A541" s="1"/>
      <c r="B541" s="45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2.75" customHeight="1" x14ac:dyDescent="0.2">
      <c r="A542" s="1"/>
      <c r="B542" s="45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2.75" customHeight="1" x14ac:dyDescent="0.2">
      <c r="A543" s="1"/>
      <c r="B543" s="45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2.75" customHeight="1" x14ac:dyDescent="0.2">
      <c r="A544" s="1"/>
      <c r="B544" s="45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2.75" customHeight="1" x14ac:dyDescent="0.2">
      <c r="A545" s="1"/>
      <c r="B545" s="45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2.75" customHeight="1" x14ac:dyDescent="0.2">
      <c r="A546" s="1"/>
      <c r="B546" s="45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2.75" customHeight="1" x14ac:dyDescent="0.2">
      <c r="A547" s="1"/>
      <c r="B547" s="45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2.75" customHeight="1" x14ac:dyDescent="0.2">
      <c r="A548" s="1"/>
      <c r="B548" s="45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2.75" customHeight="1" x14ac:dyDescent="0.2">
      <c r="A549" s="1"/>
      <c r="B549" s="45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2.75" customHeight="1" x14ac:dyDescent="0.2">
      <c r="A550" s="1"/>
      <c r="B550" s="45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2.75" customHeight="1" x14ac:dyDescent="0.2">
      <c r="A551" s="1"/>
      <c r="B551" s="45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2.75" customHeight="1" x14ac:dyDescent="0.2">
      <c r="A552" s="1"/>
      <c r="B552" s="45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2.75" customHeight="1" x14ac:dyDescent="0.2">
      <c r="A553" s="1"/>
      <c r="B553" s="45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2.75" customHeight="1" x14ac:dyDescent="0.2">
      <c r="A554" s="1"/>
      <c r="B554" s="45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2.75" customHeight="1" x14ac:dyDescent="0.2">
      <c r="A555" s="1"/>
      <c r="B555" s="45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2.75" customHeight="1" x14ac:dyDescent="0.2">
      <c r="A556" s="1"/>
      <c r="B556" s="45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2.75" customHeight="1" x14ac:dyDescent="0.2">
      <c r="A557" s="1"/>
      <c r="B557" s="45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2.75" customHeight="1" x14ac:dyDescent="0.2">
      <c r="A558" s="1"/>
      <c r="B558" s="45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2.75" customHeight="1" x14ac:dyDescent="0.2">
      <c r="A559" s="1"/>
      <c r="B559" s="45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2.75" customHeight="1" x14ac:dyDescent="0.2">
      <c r="A560" s="1"/>
      <c r="B560" s="45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2.75" customHeight="1" x14ac:dyDescent="0.2">
      <c r="A561" s="1"/>
      <c r="B561" s="45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2.75" customHeight="1" x14ac:dyDescent="0.2">
      <c r="A562" s="1"/>
      <c r="B562" s="45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2.75" customHeight="1" x14ac:dyDescent="0.2">
      <c r="A563" s="1"/>
      <c r="B563" s="45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2.75" customHeight="1" x14ac:dyDescent="0.2">
      <c r="A564" s="1"/>
      <c r="B564" s="45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2.75" customHeight="1" x14ac:dyDescent="0.2">
      <c r="A565" s="1"/>
      <c r="B565" s="45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2.75" customHeight="1" x14ac:dyDescent="0.2">
      <c r="A566" s="1"/>
      <c r="B566" s="45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2.75" customHeight="1" x14ac:dyDescent="0.2">
      <c r="A567" s="1"/>
      <c r="B567" s="45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2.75" customHeight="1" x14ac:dyDescent="0.2">
      <c r="A568" s="1"/>
      <c r="B568" s="45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2.75" customHeight="1" x14ac:dyDescent="0.2">
      <c r="A569" s="1"/>
      <c r="B569" s="45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2.75" customHeight="1" x14ac:dyDescent="0.2">
      <c r="A570" s="1"/>
      <c r="B570" s="45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2.75" customHeight="1" x14ac:dyDescent="0.2">
      <c r="A571" s="1"/>
      <c r="B571" s="45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2.75" customHeight="1" x14ac:dyDescent="0.2">
      <c r="A572" s="1"/>
      <c r="B572" s="45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2.75" customHeight="1" x14ac:dyDescent="0.2">
      <c r="A573" s="1"/>
      <c r="B573" s="45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2.75" customHeight="1" x14ac:dyDescent="0.2">
      <c r="A574" s="1"/>
      <c r="B574" s="45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2.75" customHeight="1" x14ac:dyDescent="0.2">
      <c r="A575" s="1"/>
      <c r="B575" s="45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2.75" customHeight="1" x14ac:dyDescent="0.2">
      <c r="A576" s="1"/>
      <c r="B576" s="45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2.75" customHeight="1" x14ac:dyDescent="0.2">
      <c r="A577" s="1"/>
      <c r="B577" s="45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2.75" customHeight="1" x14ac:dyDescent="0.2">
      <c r="A578" s="1"/>
      <c r="B578" s="45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2.75" customHeight="1" x14ac:dyDescent="0.2">
      <c r="A579" s="1"/>
      <c r="B579" s="45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2.75" customHeight="1" x14ac:dyDescent="0.2">
      <c r="A580" s="1"/>
      <c r="B580" s="45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2.75" customHeight="1" x14ac:dyDescent="0.2">
      <c r="A581" s="1"/>
      <c r="B581" s="45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2.75" customHeight="1" x14ac:dyDescent="0.2">
      <c r="A582" s="1"/>
      <c r="B582" s="45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2.75" customHeight="1" x14ac:dyDescent="0.2">
      <c r="A583" s="1"/>
      <c r="B583" s="45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2.75" customHeight="1" x14ac:dyDescent="0.2">
      <c r="A584" s="1"/>
      <c r="B584" s="45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2.75" customHeight="1" x14ac:dyDescent="0.2">
      <c r="A585" s="1"/>
      <c r="B585" s="45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2.75" customHeight="1" x14ac:dyDescent="0.2">
      <c r="A586" s="1"/>
      <c r="B586" s="45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2.75" customHeight="1" x14ac:dyDescent="0.2">
      <c r="A587" s="1"/>
      <c r="B587" s="45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2.75" customHeight="1" x14ac:dyDescent="0.2">
      <c r="A588" s="1"/>
      <c r="B588" s="45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2.75" customHeight="1" x14ac:dyDescent="0.2">
      <c r="A589" s="1"/>
      <c r="B589" s="45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2.75" customHeight="1" x14ac:dyDescent="0.2">
      <c r="A590" s="1"/>
      <c r="B590" s="45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2.75" customHeight="1" x14ac:dyDescent="0.2">
      <c r="A591" s="1"/>
      <c r="B591" s="45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2.75" customHeight="1" x14ac:dyDescent="0.2">
      <c r="A592" s="1"/>
      <c r="B592" s="45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2.75" customHeight="1" x14ac:dyDescent="0.2">
      <c r="A593" s="1"/>
      <c r="B593" s="45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2.75" customHeight="1" x14ac:dyDescent="0.2">
      <c r="A594" s="1"/>
      <c r="B594" s="45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2.75" customHeight="1" x14ac:dyDescent="0.2">
      <c r="A595" s="1"/>
      <c r="B595" s="45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2.75" customHeight="1" x14ac:dyDescent="0.2">
      <c r="A596" s="1"/>
      <c r="B596" s="45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2.75" customHeight="1" x14ac:dyDescent="0.2">
      <c r="A597" s="1"/>
      <c r="B597" s="45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2.75" customHeight="1" x14ac:dyDescent="0.2">
      <c r="A598" s="1"/>
      <c r="B598" s="45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2.75" customHeight="1" x14ac:dyDescent="0.2">
      <c r="A599" s="1"/>
      <c r="B599" s="45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2.75" customHeight="1" x14ac:dyDescent="0.2">
      <c r="A600" s="1"/>
      <c r="B600" s="45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2.75" customHeight="1" x14ac:dyDescent="0.2">
      <c r="A601" s="1"/>
      <c r="B601" s="45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2.75" customHeight="1" x14ac:dyDescent="0.2">
      <c r="A602" s="1"/>
      <c r="B602" s="45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2.75" customHeight="1" x14ac:dyDescent="0.2">
      <c r="A603" s="1"/>
      <c r="B603" s="45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2.75" customHeight="1" x14ac:dyDescent="0.2">
      <c r="A604" s="1"/>
      <c r="B604" s="45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2.75" customHeight="1" x14ac:dyDescent="0.2">
      <c r="A605" s="1"/>
      <c r="B605" s="45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2.75" customHeight="1" x14ac:dyDescent="0.2">
      <c r="A606" s="1"/>
      <c r="B606" s="45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2.75" customHeight="1" x14ac:dyDescent="0.2">
      <c r="A607" s="1"/>
      <c r="B607" s="45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2.75" customHeight="1" x14ac:dyDescent="0.2">
      <c r="A608" s="1"/>
      <c r="B608" s="45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2.75" customHeight="1" x14ac:dyDescent="0.2">
      <c r="A609" s="1"/>
      <c r="B609" s="45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2.75" customHeight="1" x14ac:dyDescent="0.2">
      <c r="A610" s="1"/>
      <c r="B610" s="45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2.75" customHeight="1" x14ac:dyDescent="0.2">
      <c r="A611" s="1"/>
      <c r="B611" s="45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2.75" customHeight="1" x14ac:dyDescent="0.2">
      <c r="A612" s="1"/>
      <c r="B612" s="45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2.75" customHeight="1" x14ac:dyDescent="0.2">
      <c r="A613" s="1"/>
      <c r="B613" s="45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2.75" customHeight="1" x14ac:dyDescent="0.2">
      <c r="A614" s="1"/>
      <c r="B614" s="45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2.75" customHeight="1" x14ac:dyDescent="0.2">
      <c r="A615" s="1"/>
      <c r="B615" s="45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2.75" customHeight="1" x14ac:dyDescent="0.2">
      <c r="A616" s="1"/>
      <c r="B616" s="45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2.75" customHeight="1" x14ac:dyDescent="0.2">
      <c r="A617" s="1"/>
      <c r="B617" s="45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2.75" customHeight="1" x14ac:dyDescent="0.2">
      <c r="A618" s="1"/>
      <c r="B618" s="45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2.75" customHeight="1" x14ac:dyDescent="0.2">
      <c r="A619" s="1"/>
      <c r="B619" s="45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2.75" customHeight="1" x14ac:dyDescent="0.2">
      <c r="A620" s="1"/>
      <c r="B620" s="45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2.75" customHeight="1" x14ac:dyDescent="0.2">
      <c r="A621" s="1"/>
      <c r="B621" s="45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2.75" customHeight="1" x14ac:dyDescent="0.2">
      <c r="A622" s="1"/>
      <c r="B622" s="45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2.75" customHeight="1" x14ac:dyDescent="0.2">
      <c r="A623" s="1"/>
      <c r="B623" s="45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2.75" customHeight="1" x14ac:dyDescent="0.2">
      <c r="A624" s="1"/>
      <c r="B624" s="45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2.75" customHeight="1" x14ac:dyDescent="0.2">
      <c r="A625" s="1"/>
      <c r="B625" s="45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2.75" customHeight="1" x14ac:dyDescent="0.2">
      <c r="A626" s="1"/>
      <c r="B626" s="45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2.75" customHeight="1" x14ac:dyDescent="0.2">
      <c r="A627" s="1"/>
      <c r="B627" s="45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2.75" customHeight="1" x14ac:dyDescent="0.2">
      <c r="A628" s="1"/>
      <c r="B628" s="45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2.75" customHeight="1" x14ac:dyDescent="0.2">
      <c r="A629" s="1"/>
      <c r="B629" s="45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2.75" customHeight="1" x14ac:dyDescent="0.2">
      <c r="A630" s="1"/>
      <c r="B630" s="45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2.75" customHeight="1" x14ac:dyDescent="0.2">
      <c r="A631" s="1"/>
      <c r="B631" s="45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2.75" customHeight="1" x14ac:dyDescent="0.2">
      <c r="A632" s="1"/>
      <c r="B632" s="45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2.75" customHeight="1" x14ac:dyDescent="0.2">
      <c r="A633" s="1"/>
      <c r="B633" s="45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2.75" customHeight="1" x14ac:dyDescent="0.2">
      <c r="A634" s="1"/>
      <c r="B634" s="45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2.75" customHeight="1" x14ac:dyDescent="0.2">
      <c r="A635" s="1"/>
      <c r="B635" s="45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2.75" customHeight="1" x14ac:dyDescent="0.2">
      <c r="A636" s="1"/>
      <c r="B636" s="45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2.75" customHeight="1" x14ac:dyDescent="0.2">
      <c r="A637" s="1"/>
      <c r="B637" s="45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2.75" customHeight="1" x14ac:dyDescent="0.2">
      <c r="A638" s="1"/>
      <c r="B638" s="45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2.75" customHeight="1" x14ac:dyDescent="0.2">
      <c r="A639" s="1"/>
      <c r="B639" s="45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2.75" customHeight="1" x14ac:dyDescent="0.2">
      <c r="A640" s="1"/>
      <c r="B640" s="45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2.75" customHeight="1" x14ac:dyDescent="0.2">
      <c r="A641" s="1"/>
      <c r="B641" s="45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2.75" customHeight="1" x14ac:dyDescent="0.2">
      <c r="A642" s="1"/>
      <c r="B642" s="45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2.75" customHeight="1" x14ac:dyDescent="0.2">
      <c r="A643" s="1"/>
      <c r="B643" s="45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2.75" customHeight="1" x14ac:dyDescent="0.2">
      <c r="A644" s="1"/>
      <c r="B644" s="45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2.75" customHeight="1" x14ac:dyDescent="0.2">
      <c r="A645" s="1"/>
      <c r="B645" s="45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2.75" customHeight="1" x14ac:dyDescent="0.2">
      <c r="A646" s="1"/>
      <c r="B646" s="45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2.75" customHeight="1" x14ac:dyDescent="0.2">
      <c r="A647" s="1"/>
      <c r="B647" s="45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2.75" customHeight="1" x14ac:dyDescent="0.2">
      <c r="A648" s="1"/>
      <c r="B648" s="45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2.75" customHeight="1" x14ac:dyDescent="0.2">
      <c r="A649" s="1"/>
      <c r="B649" s="45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2.75" customHeight="1" x14ac:dyDescent="0.2">
      <c r="A650" s="1"/>
      <c r="B650" s="45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2.75" customHeight="1" x14ac:dyDescent="0.2">
      <c r="A651" s="1"/>
      <c r="B651" s="45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2.75" customHeight="1" x14ac:dyDescent="0.2">
      <c r="A652" s="1"/>
      <c r="B652" s="45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2.75" customHeight="1" x14ac:dyDescent="0.2">
      <c r="A653" s="1"/>
      <c r="B653" s="45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2.75" customHeight="1" x14ac:dyDescent="0.2">
      <c r="A654" s="1"/>
      <c r="B654" s="45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2.75" customHeight="1" x14ac:dyDescent="0.2">
      <c r="A655" s="1"/>
      <c r="B655" s="45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2.75" customHeight="1" x14ac:dyDescent="0.2">
      <c r="A656" s="1"/>
      <c r="B656" s="45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2.75" customHeight="1" x14ac:dyDescent="0.2">
      <c r="A657" s="1"/>
      <c r="B657" s="45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2.75" customHeight="1" x14ac:dyDescent="0.2">
      <c r="A658" s="1"/>
      <c r="B658" s="45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2.75" customHeight="1" x14ac:dyDescent="0.2">
      <c r="A659" s="1"/>
      <c r="B659" s="45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2.75" customHeight="1" x14ac:dyDescent="0.2">
      <c r="A660" s="1"/>
      <c r="B660" s="45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2.75" customHeight="1" x14ac:dyDescent="0.2">
      <c r="A661" s="1"/>
      <c r="B661" s="45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2.75" customHeight="1" x14ac:dyDescent="0.2">
      <c r="A662" s="1"/>
      <c r="B662" s="45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2.75" customHeight="1" x14ac:dyDescent="0.2">
      <c r="A663" s="1"/>
      <c r="B663" s="45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2.75" customHeight="1" x14ac:dyDescent="0.2">
      <c r="A664" s="1"/>
      <c r="B664" s="45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2.75" customHeight="1" x14ac:dyDescent="0.2">
      <c r="A665" s="1"/>
      <c r="B665" s="45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2.75" customHeight="1" x14ac:dyDescent="0.2">
      <c r="A666" s="1"/>
      <c r="B666" s="45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2.75" customHeight="1" x14ac:dyDescent="0.2">
      <c r="A667" s="1"/>
      <c r="B667" s="45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2.75" customHeight="1" x14ac:dyDescent="0.2">
      <c r="A668" s="1"/>
      <c r="B668" s="45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2.75" customHeight="1" x14ac:dyDescent="0.2">
      <c r="A669" s="1"/>
      <c r="B669" s="45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2.75" customHeight="1" x14ac:dyDescent="0.2">
      <c r="A670" s="1"/>
      <c r="B670" s="45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2.75" customHeight="1" x14ac:dyDescent="0.2">
      <c r="A671" s="1"/>
      <c r="B671" s="45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2.75" customHeight="1" x14ac:dyDescent="0.2">
      <c r="A672" s="1"/>
      <c r="B672" s="45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2.75" customHeight="1" x14ac:dyDescent="0.2">
      <c r="A673" s="1"/>
      <c r="B673" s="45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2.75" customHeight="1" x14ac:dyDescent="0.2">
      <c r="A674" s="1"/>
      <c r="B674" s="45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2.75" customHeight="1" x14ac:dyDescent="0.2">
      <c r="A675" s="1"/>
      <c r="B675" s="45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2.75" customHeight="1" x14ac:dyDescent="0.2">
      <c r="A676" s="1"/>
      <c r="B676" s="45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2.75" customHeight="1" x14ac:dyDescent="0.2">
      <c r="A677" s="1"/>
      <c r="B677" s="45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2.75" customHeight="1" x14ac:dyDescent="0.2">
      <c r="A678" s="1"/>
      <c r="B678" s="45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2.75" customHeight="1" x14ac:dyDescent="0.2">
      <c r="A679" s="1"/>
      <c r="B679" s="45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2.75" customHeight="1" x14ac:dyDescent="0.2">
      <c r="A680" s="1"/>
      <c r="B680" s="45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2.75" customHeight="1" x14ac:dyDescent="0.2">
      <c r="A681" s="1"/>
      <c r="B681" s="45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2.75" customHeight="1" x14ac:dyDescent="0.2">
      <c r="A682" s="1"/>
      <c r="B682" s="45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2.75" customHeight="1" x14ac:dyDescent="0.2">
      <c r="A683" s="1"/>
      <c r="B683" s="45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2.75" customHeight="1" x14ac:dyDescent="0.2">
      <c r="A684" s="1"/>
      <c r="B684" s="45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2.75" customHeight="1" x14ac:dyDescent="0.2">
      <c r="A685" s="1"/>
      <c r="B685" s="45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2.75" customHeight="1" x14ac:dyDescent="0.2">
      <c r="A686" s="1"/>
      <c r="B686" s="45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2.75" customHeight="1" x14ac:dyDescent="0.2">
      <c r="A687" s="1"/>
      <c r="B687" s="45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2.75" customHeight="1" x14ac:dyDescent="0.2">
      <c r="A688" s="1"/>
      <c r="B688" s="45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2.75" customHeight="1" x14ac:dyDescent="0.2">
      <c r="A689" s="1"/>
      <c r="B689" s="45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2.75" customHeight="1" x14ac:dyDescent="0.2">
      <c r="A690" s="1"/>
      <c r="B690" s="45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2.75" customHeight="1" x14ac:dyDescent="0.2">
      <c r="A691" s="1"/>
      <c r="B691" s="45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2.75" customHeight="1" x14ac:dyDescent="0.2">
      <c r="A692" s="1"/>
      <c r="B692" s="45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2.75" customHeight="1" x14ac:dyDescent="0.2">
      <c r="A693" s="1"/>
      <c r="B693" s="45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2.75" customHeight="1" x14ac:dyDescent="0.2">
      <c r="A694" s="1"/>
      <c r="B694" s="45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2.75" customHeight="1" x14ac:dyDescent="0.2">
      <c r="A695" s="1"/>
      <c r="B695" s="45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2.75" customHeight="1" x14ac:dyDescent="0.2">
      <c r="A696" s="1"/>
      <c r="B696" s="45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2.75" customHeight="1" x14ac:dyDescent="0.2">
      <c r="A697" s="1"/>
      <c r="B697" s="45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2.75" customHeight="1" x14ac:dyDescent="0.2">
      <c r="A698" s="1"/>
      <c r="B698" s="45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2.75" customHeight="1" x14ac:dyDescent="0.2">
      <c r="A699" s="1"/>
      <c r="B699" s="45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2.75" customHeight="1" x14ac:dyDescent="0.2">
      <c r="A700" s="1"/>
      <c r="B700" s="45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2.75" customHeight="1" x14ac:dyDescent="0.2">
      <c r="A701" s="1"/>
      <c r="B701" s="45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2.75" customHeight="1" x14ac:dyDescent="0.2">
      <c r="A702" s="1"/>
      <c r="B702" s="45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2.75" customHeight="1" x14ac:dyDescent="0.2">
      <c r="A703" s="1"/>
      <c r="B703" s="45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2.75" customHeight="1" x14ac:dyDescent="0.2">
      <c r="A704" s="1"/>
      <c r="B704" s="45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2.75" customHeight="1" x14ac:dyDescent="0.2">
      <c r="A705" s="1"/>
      <c r="B705" s="45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2.75" customHeight="1" x14ac:dyDescent="0.2">
      <c r="A706" s="1"/>
      <c r="B706" s="45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2.75" customHeight="1" x14ac:dyDescent="0.2">
      <c r="A707" s="1"/>
      <c r="B707" s="45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2.75" customHeight="1" x14ac:dyDescent="0.2">
      <c r="A708" s="1"/>
      <c r="B708" s="45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2.75" customHeight="1" x14ac:dyDescent="0.2">
      <c r="A709" s="1"/>
      <c r="B709" s="45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2.75" customHeight="1" x14ac:dyDescent="0.2">
      <c r="A710" s="1"/>
      <c r="B710" s="45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2.75" customHeight="1" x14ac:dyDescent="0.2">
      <c r="A711" s="1"/>
      <c r="B711" s="45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2.75" customHeight="1" x14ac:dyDescent="0.2">
      <c r="A712" s="1"/>
      <c r="B712" s="45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2.75" customHeight="1" x14ac:dyDescent="0.2">
      <c r="A713" s="1"/>
      <c r="B713" s="45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2.75" customHeight="1" x14ac:dyDescent="0.2">
      <c r="A714" s="1"/>
      <c r="B714" s="45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2.75" customHeight="1" x14ac:dyDescent="0.2">
      <c r="A715" s="1"/>
      <c r="B715" s="45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2.75" customHeight="1" x14ac:dyDescent="0.2">
      <c r="A716" s="1"/>
      <c r="B716" s="45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2.75" customHeight="1" x14ac:dyDescent="0.2">
      <c r="A717" s="1"/>
      <c r="B717" s="45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2.75" customHeight="1" x14ac:dyDescent="0.2">
      <c r="A718" s="1"/>
      <c r="B718" s="45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2.75" customHeight="1" x14ac:dyDescent="0.2">
      <c r="A719" s="1"/>
      <c r="B719" s="45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2.75" customHeight="1" x14ac:dyDescent="0.2">
      <c r="A720" s="1"/>
      <c r="B720" s="45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2.75" customHeight="1" x14ac:dyDescent="0.2">
      <c r="A721" s="1"/>
      <c r="B721" s="45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2.75" customHeight="1" x14ac:dyDescent="0.2">
      <c r="A722" s="1"/>
      <c r="B722" s="45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2.75" customHeight="1" x14ac:dyDescent="0.2">
      <c r="A723" s="1"/>
      <c r="B723" s="45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2.75" customHeight="1" x14ac:dyDescent="0.2">
      <c r="A724" s="1"/>
      <c r="B724" s="45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2.75" customHeight="1" x14ac:dyDescent="0.2">
      <c r="A725" s="1"/>
      <c r="B725" s="45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2.75" customHeight="1" x14ac:dyDescent="0.2">
      <c r="A726" s="1"/>
      <c r="B726" s="45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2.75" customHeight="1" x14ac:dyDescent="0.2">
      <c r="A727" s="1"/>
      <c r="B727" s="45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2.75" customHeight="1" x14ac:dyDescent="0.2">
      <c r="A728" s="1"/>
      <c r="B728" s="45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2.75" customHeight="1" x14ac:dyDescent="0.2">
      <c r="A729" s="1"/>
      <c r="B729" s="45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2.75" customHeight="1" x14ac:dyDescent="0.2">
      <c r="A730" s="1"/>
      <c r="B730" s="45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2.75" customHeight="1" x14ac:dyDescent="0.2">
      <c r="A731" s="1"/>
      <c r="B731" s="45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2.75" customHeight="1" x14ac:dyDescent="0.2">
      <c r="A732" s="1"/>
      <c r="B732" s="45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2.75" customHeight="1" x14ac:dyDescent="0.2">
      <c r="A733" s="1"/>
      <c r="B733" s="45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2.75" customHeight="1" x14ac:dyDescent="0.2">
      <c r="A734" s="1"/>
      <c r="B734" s="45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2.75" customHeight="1" x14ac:dyDescent="0.2">
      <c r="A735" s="1"/>
      <c r="B735" s="45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2.75" customHeight="1" x14ac:dyDescent="0.2">
      <c r="A736" s="1"/>
      <c r="B736" s="45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2.75" customHeight="1" x14ac:dyDescent="0.2">
      <c r="A737" s="1"/>
      <c r="B737" s="45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2.75" customHeight="1" x14ac:dyDescent="0.2">
      <c r="A738" s="1"/>
      <c r="B738" s="45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2.75" customHeight="1" x14ac:dyDescent="0.2">
      <c r="A739" s="1"/>
      <c r="B739" s="45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2.75" customHeight="1" x14ac:dyDescent="0.2">
      <c r="A740" s="1"/>
      <c r="B740" s="45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2.75" customHeight="1" x14ac:dyDescent="0.2">
      <c r="A741" s="1"/>
      <c r="B741" s="45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2.75" customHeight="1" x14ac:dyDescent="0.2">
      <c r="A742" s="1"/>
      <c r="B742" s="45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2.75" customHeight="1" x14ac:dyDescent="0.2">
      <c r="A743" s="1"/>
      <c r="B743" s="45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2.75" customHeight="1" x14ac:dyDescent="0.2">
      <c r="A744" s="1"/>
      <c r="B744" s="45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2.75" customHeight="1" x14ac:dyDescent="0.2">
      <c r="A745" s="1"/>
      <c r="B745" s="45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2.75" customHeight="1" x14ac:dyDescent="0.2">
      <c r="A746" s="1"/>
      <c r="B746" s="45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2.75" customHeight="1" x14ac:dyDescent="0.2">
      <c r="A747" s="1"/>
      <c r="B747" s="45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2.75" customHeight="1" x14ac:dyDescent="0.2">
      <c r="A748" s="1"/>
      <c r="B748" s="45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2.75" customHeight="1" x14ac:dyDescent="0.2">
      <c r="A749" s="1"/>
      <c r="B749" s="45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2.75" customHeight="1" x14ac:dyDescent="0.2">
      <c r="A750" s="1"/>
      <c r="B750" s="45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2.75" customHeight="1" x14ac:dyDescent="0.2">
      <c r="A751" s="1"/>
      <c r="B751" s="45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2.75" customHeight="1" x14ac:dyDescent="0.2">
      <c r="A752" s="1"/>
      <c r="B752" s="45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2.75" customHeight="1" x14ac:dyDescent="0.2">
      <c r="A753" s="1"/>
      <c r="B753" s="45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2.75" customHeight="1" x14ac:dyDescent="0.2">
      <c r="A754" s="1"/>
      <c r="B754" s="45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2.75" customHeight="1" x14ac:dyDescent="0.2">
      <c r="A755" s="1"/>
      <c r="B755" s="45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2.75" customHeight="1" x14ac:dyDescent="0.2">
      <c r="A756" s="1"/>
      <c r="B756" s="45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2.75" customHeight="1" x14ac:dyDescent="0.2">
      <c r="A757" s="1"/>
      <c r="B757" s="45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2.75" customHeight="1" x14ac:dyDescent="0.2">
      <c r="A758" s="1"/>
      <c r="B758" s="45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2.75" customHeight="1" x14ac:dyDescent="0.2">
      <c r="A759" s="1"/>
      <c r="B759" s="45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2.75" customHeight="1" x14ac:dyDescent="0.2">
      <c r="A760" s="1"/>
      <c r="B760" s="45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2.75" customHeight="1" x14ac:dyDescent="0.2">
      <c r="A761" s="1"/>
      <c r="B761" s="45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2.75" customHeight="1" x14ac:dyDescent="0.2">
      <c r="A762" s="1"/>
      <c r="B762" s="45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2.75" customHeight="1" x14ac:dyDescent="0.2">
      <c r="A763" s="1"/>
      <c r="B763" s="45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2.75" customHeight="1" x14ac:dyDescent="0.2">
      <c r="A764" s="1"/>
      <c r="B764" s="45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2.75" customHeight="1" x14ac:dyDescent="0.2">
      <c r="A765" s="1"/>
      <c r="B765" s="45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2.75" customHeight="1" x14ac:dyDescent="0.2">
      <c r="A766" s="1"/>
      <c r="B766" s="45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2.75" customHeight="1" x14ac:dyDescent="0.2">
      <c r="A767" s="1"/>
      <c r="B767" s="45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2.75" customHeight="1" x14ac:dyDescent="0.2">
      <c r="A768" s="1"/>
      <c r="B768" s="45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2.75" customHeight="1" x14ac:dyDescent="0.2">
      <c r="A769" s="1"/>
      <c r="B769" s="45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2.75" customHeight="1" x14ac:dyDescent="0.2">
      <c r="A770" s="1"/>
      <c r="B770" s="45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2.75" customHeight="1" x14ac:dyDescent="0.2">
      <c r="A771" s="1"/>
      <c r="B771" s="45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2.75" customHeight="1" x14ac:dyDescent="0.2">
      <c r="A772" s="1"/>
      <c r="B772" s="45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2.75" customHeight="1" x14ac:dyDescent="0.2">
      <c r="A773" s="1"/>
      <c r="B773" s="45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2.75" customHeight="1" x14ac:dyDescent="0.2">
      <c r="A774" s="1"/>
      <c r="B774" s="45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2.75" customHeight="1" x14ac:dyDescent="0.2">
      <c r="A775" s="1"/>
      <c r="B775" s="45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2.75" customHeight="1" x14ac:dyDescent="0.2">
      <c r="A776" s="1"/>
      <c r="B776" s="45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2.75" customHeight="1" x14ac:dyDescent="0.2">
      <c r="A777" s="1"/>
      <c r="B777" s="45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2.75" customHeight="1" x14ac:dyDescent="0.2">
      <c r="A778" s="1"/>
      <c r="B778" s="45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2.75" customHeight="1" x14ac:dyDescent="0.2">
      <c r="A779" s="1"/>
      <c r="B779" s="45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2.75" customHeight="1" x14ac:dyDescent="0.2">
      <c r="A780" s="1"/>
      <c r="B780" s="45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2.75" customHeight="1" x14ac:dyDescent="0.2">
      <c r="A781" s="1"/>
      <c r="B781" s="45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2.75" customHeight="1" x14ac:dyDescent="0.2">
      <c r="A782" s="1"/>
      <c r="B782" s="45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2.75" customHeight="1" x14ac:dyDescent="0.2">
      <c r="A783" s="1"/>
      <c r="B783" s="45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2.75" customHeight="1" x14ac:dyDescent="0.2">
      <c r="A784" s="1"/>
      <c r="B784" s="45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2.75" customHeight="1" x14ac:dyDescent="0.2">
      <c r="A785" s="1"/>
      <c r="B785" s="45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2.75" customHeight="1" x14ac:dyDescent="0.2">
      <c r="A786" s="1"/>
      <c r="B786" s="45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2.75" customHeight="1" x14ac:dyDescent="0.2">
      <c r="A787" s="1"/>
      <c r="B787" s="45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2.75" customHeight="1" x14ac:dyDescent="0.2">
      <c r="A788" s="1"/>
      <c r="B788" s="45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2.75" customHeight="1" x14ac:dyDescent="0.2">
      <c r="A789" s="1"/>
      <c r="B789" s="45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2.75" customHeight="1" x14ac:dyDescent="0.2">
      <c r="A790" s="1"/>
      <c r="B790" s="45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2.75" customHeight="1" x14ac:dyDescent="0.2">
      <c r="A791" s="1"/>
      <c r="B791" s="45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2.75" customHeight="1" x14ac:dyDescent="0.2">
      <c r="A792" s="1"/>
      <c r="B792" s="45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2.75" customHeight="1" x14ac:dyDescent="0.2">
      <c r="A793" s="1"/>
      <c r="B793" s="45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2.75" customHeight="1" x14ac:dyDescent="0.2">
      <c r="A794" s="1"/>
      <c r="B794" s="45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2.75" customHeight="1" x14ac:dyDescent="0.2">
      <c r="A795" s="1"/>
      <c r="B795" s="45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2.75" customHeight="1" x14ac:dyDescent="0.2">
      <c r="A796" s="1"/>
      <c r="B796" s="45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2.75" customHeight="1" x14ac:dyDescent="0.2">
      <c r="A797" s="1"/>
      <c r="B797" s="45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2.75" customHeight="1" x14ac:dyDescent="0.2">
      <c r="A798" s="1"/>
      <c r="B798" s="45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2.75" customHeight="1" x14ac:dyDescent="0.2">
      <c r="A799" s="1"/>
      <c r="B799" s="45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2.75" customHeight="1" x14ac:dyDescent="0.2">
      <c r="A800" s="1"/>
      <c r="B800" s="45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2.75" customHeight="1" x14ac:dyDescent="0.2">
      <c r="A801" s="1"/>
      <c r="B801" s="45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2.75" customHeight="1" x14ac:dyDescent="0.2">
      <c r="A802" s="1"/>
      <c r="B802" s="45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2.75" customHeight="1" x14ac:dyDescent="0.2">
      <c r="A803" s="1"/>
      <c r="B803" s="45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2.75" customHeight="1" x14ac:dyDescent="0.2">
      <c r="A804" s="1"/>
      <c r="B804" s="45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2.75" customHeight="1" x14ac:dyDescent="0.2">
      <c r="A805" s="1"/>
      <c r="B805" s="45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2.75" customHeight="1" x14ac:dyDescent="0.2">
      <c r="A806" s="1"/>
      <c r="B806" s="45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2.75" customHeight="1" x14ac:dyDescent="0.2">
      <c r="A807" s="1"/>
      <c r="B807" s="45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2.75" customHeight="1" x14ac:dyDescent="0.2">
      <c r="A808" s="1"/>
      <c r="B808" s="45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2.75" customHeight="1" x14ac:dyDescent="0.2">
      <c r="A809" s="1"/>
      <c r="B809" s="45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2.75" customHeight="1" x14ac:dyDescent="0.2">
      <c r="A810" s="1"/>
      <c r="B810" s="45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2.75" customHeight="1" x14ac:dyDescent="0.2">
      <c r="A811" s="1"/>
      <c r="B811" s="45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2.75" customHeight="1" x14ac:dyDescent="0.2">
      <c r="A812" s="1"/>
      <c r="B812" s="45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2.75" customHeight="1" x14ac:dyDescent="0.2">
      <c r="A813" s="1"/>
      <c r="B813" s="45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2.75" customHeight="1" x14ac:dyDescent="0.2">
      <c r="A814" s="1"/>
      <c r="B814" s="45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2.75" customHeight="1" x14ac:dyDescent="0.2">
      <c r="A815" s="1"/>
      <c r="B815" s="45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2.75" customHeight="1" x14ac:dyDescent="0.2">
      <c r="A816" s="1"/>
      <c r="B816" s="45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2.75" customHeight="1" x14ac:dyDescent="0.2">
      <c r="A817" s="1"/>
      <c r="B817" s="45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2.75" customHeight="1" x14ac:dyDescent="0.2">
      <c r="A818" s="1"/>
      <c r="B818" s="45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2.75" customHeight="1" x14ac:dyDescent="0.2">
      <c r="A819" s="1"/>
      <c r="B819" s="45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2.75" customHeight="1" x14ac:dyDescent="0.2">
      <c r="A820" s="1"/>
      <c r="B820" s="45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2.75" customHeight="1" x14ac:dyDescent="0.2">
      <c r="A821" s="1"/>
      <c r="B821" s="45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2.75" customHeight="1" x14ac:dyDescent="0.2">
      <c r="A822" s="1"/>
      <c r="B822" s="45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2.75" customHeight="1" x14ac:dyDescent="0.2">
      <c r="A823" s="1"/>
      <c r="B823" s="45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2.75" customHeight="1" x14ac:dyDescent="0.2">
      <c r="A824" s="1"/>
      <c r="B824" s="45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2.75" customHeight="1" x14ac:dyDescent="0.2">
      <c r="A825" s="1"/>
      <c r="B825" s="45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2.75" customHeight="1" x14ac:dyDescent="0.2">
      <c r="A826" s="1"/>
      <c r="B826" s="45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2.75" customHeight="1" x14ac:dyDescent="0.2">
      <c r="A827" s="1"/>
      <c r="B827" s="45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2.75" customHeight="1" x14ac:dyDescent="0.2">
      <c r="A828" s="1"/>
      <c r="B828" s="45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2.75" customHeight="1" x14ac:dyDescent="0.2">
      <c r="A829" s="1"/>
      <c r="B829" s="45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2.75" customHeight="1" x14ac:dyDescent="0.2">
      <c r="A830" s="1"/>
      <c r="B830" s="45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2.75" customHeight="1" x14ac:dyDescent="0.2">
      <c r="A831" s="1"/>
      <c r="B831" s="45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2.75" customHeight="1" x14ac:dyDescent="0.2">
      <c r="A832" s="1"/>
      <c r="B832" s="45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2.75" customHeight="1" x14ac:dyDescent="0.2">
      <c r="A833" s="1"/>
      <c r="B833" s="45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2.75" customHeight="1" x14ac:dyDescent="0.2">
      <c r="A834" s="1"/>
      <c r="B834" s="45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2.75" customHeight="1" x14ac:dyDescent="0.2">
      <c r="A835" s="1"/>
      <c r="B835" s="45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2.75" customHeight="1" x14ac:dyDescent="0.2">
      <c r="A836" s="1"/>
      <c r="B836" s="45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2.75" customHeight="1" x14ac:dyDescent="0.2">
      <c r="A837" s="1"/>
      <c r="B837" s="45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2.75" customHeight="1" x14ac:dyDescent="0.2">
      <c r="A838" s="1"/>
      <c r="B838" s="45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2.75" customHeight="1" x14ac:dyDescent="0.2">
      <c r="A839" s="1"/>
      <c r="B839" s="45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2.75" customHeight="1" x14ac:dyDescent="0.2">
      <c r="A840" s="1"/>
      <c r="B840" s="45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2.75" customHeight="1" x14ac:dyDescent="0.2">
      <c r="A841" s="1"/>
      <c r="B841" s="45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2.75" customHeight="1" x14ac:dyDescent="0.2">
      <c r="A842" s="1"/>
      <c r="B842" s="45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2.75" customHeight="1" x14ac:dyDescent="0.2">
      <c r="A843" s="1"/>
      <c r="B843" s="45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2.75" customHeight="1" x14ac:dyDescent="0.2">
      <c r="A844" s="1"/>
      <c r="B844" s="45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2.75" customHeight="1" x14ac:dyDescent="0.2">
      <c r="A845" s="1"/>
      <c r="B845" s="45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2.75" customHeight="1" x14ac:dyDescent="0.2">
      <c r="A846" s="1"/>
      <c r="B846" s="45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2.75" customHeight="1" x14ac:dyDescent="0.2">
      <c r="A847" s="1"/>
      <c r="B847" s="45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2.75" customHeight="1" x14ac:dyDescent="0.2">
      <c r="A848" s="1"/>
      <c r="B848" s="45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2.75" customHeight="1" x14ac:dyDescent="0.2">
      <c r="A849" s="1"/>
      <c r="B849" s="45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2.75" customHeight="1" x14ac:dyDescent="0.2">
      <c r="A850" s="1"/>
      <c r="B850" s="45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2.75" customHeight="1" x14ac:dyDescent="0.2">
      <c r="A851" s="1"/>
      <c r="B851" s="45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2.75" customHeight="1" x14ac:dyDescent="0.2">
      <c r="A852" s="1"/>
      <c r="B852" s="45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2.75" customHeight="1" x14ac:dyDescent="0.2">
      <c r="A853" s="1"/>
      <c r="B853" s="45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2.75" customHeight="1" x14ac:dyDescent="0.2">
      <c r="A854" s="1"/>
      <c r="B854" s="45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2.75" customHeight="1" x14ac:dyDescent="0.2">
      <c r="A855" s="1"/>
      <c r="B855" s="45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2.75" customHeight="1" x14ac:dyDescent="0.2">
      <c r="A856" s="1"/>
      <c r="B856" s="45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2.75" customHeight="1" x14ac:dyDescent="0.2">
      <c r="A857" s="1"/>
      <c r="B857" s="45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2.75" customHeight="1" x14ac:dyDescent="0.2">
      <c r="A858" s="1"/>
      <c r="B858" s="45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2.75" customHeight="1" x14ac:dyDescent="0.2">
      <c r="A859" s="1"/>
      <c r="B859" s="45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2.75" customHeight="1" x14ac:dyDescent="0.2">
      <c r="A860" s="1"/>
      <c r="B860" s="45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2.75" customHeight="1" x14ac:dyDescent="0.2">
      <c r="A861" s="1"/>
      <c r="B861" s="45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2.75" customHeight="1" x14ac:dyDescent="0.2">
      <c r="A862" s="1"/>
      <c r="B862" s="45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2.75" customHeight="1" x14ac:dyDescent="0.2">
      <c r="A863" s="1"/>
      <c r="B863" s="45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2.75" customHeight="1" x14ac:dyDescent="0.2">
      <c r="A864" s="1"/>
      <c r="B864" s="45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2.75" customHeight="1" x14ac:dyDescent="0.2">
      <c r="A865" s="1"/>
      <c r="B865" s="45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2.75" customHeight="1" x14ac:dyDescent="0.2">
      <c r="A866" s="1"/>
      <c r="B866" s="45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2.75" customHeight="1" x14ac:dyDescent="0.2">
      <c r="A867" s="1"/>
      <c r="B867" s="45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2.75" customHeight="1" x14ac:dyDescent="0.2">
      <c r="A868" s="1"/>
      <c r="B868" s="45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2.75" customHeight="1" x14ac:dyDescent="0.2">
      <c r="A869" s="1"/>
      <c r="B869" s="45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2.75" customHeight="1" x14ac:dyDescent="0.2">
      <c r="A870" s="1"/>
      <c r="B870" s="45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2.75" customHeight="1" x14ac:dyDescent="0.2">
      <c r="A871" s="1"/>
      <c r="B871" s="45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2.75" customHeight="1" x14ac:dyDescent="0.2">
      <c r="A872" s="1"/>
      <c r="B872" s="45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2.75" customHeight="1" x14ac:dyDescent="0.2">
      <c r="A873" s="1"/>
      <c r="B873" s="45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2.75" customHeight="1" x14ac:dyDescent="0.2">
      <c r="A874" s="1"/>
      <c r="B874" s="45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2.75" customHeight="1" x14ac:dyDescent="0.2">
      <c r="A875" s="1"/>
      <c r="B875" s="45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2.75" customHeight="1" x14ac:dyDescent="0.2">
      <c r="A876" s="1"/>
      <c r="B876" s="45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2.75" customHeight="1" x14ac:dyDescent="0.2">
      <c r="A877" s="1"/>
      <c r="B877" s="45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2.75" customHeight="1" x14ac:dyDescent="0.2">
      <c r="A878" s="1"/>
      <c r="B878" s="45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2.75" customHeight="1" x14ac:dyDescent="0.2">
      <c r="A879" s="1"/>
      <c r="B879" s="45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2.75" customHeight="1" x14ac:dyDescent="0.2">
      <c r="A880" s="1"/>
      <c r="B880" s="45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2.75" customHeight="1" x14ac:dyDescent="0.2">
      <c r="A881" s="1"/>
      <c r="B881" s="45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2.75" customHeight="1" x14ac:dyDescent="0.2">
      <c r="A882" s="1"/>
      <c r="B882" s="45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2.75" customHeight="1" x14ac:dyDescent="0.2">
      <c r="A883" s="1"/>
      <c r="B883" s="45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2.75" customHeight="1" x14ac:dyDescent="0.2">
      <c r="A884" s="1"/>
      <c r="B884" s="45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2.75" customHeight="1" x14ac:dyDescent="0.2">
      <c r="A885" s="1"/>
      <c r="B885" s="45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2.75" customHeight="1" x14ac:dyDescent="0.2">
      <c r="A886" s="1"/>
      <c r="B886" s="45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2.75" customHeight="1" x14ac:dyDescent="0.2">
      <c r="A887" s="1"/>
      <c r="B887" s="45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2.75" customHeight="1" x14ac:dyDescent="0.2">
      <c r="A888" s="1"/>
      <c r="B888" s="45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2.75" customHeight="1" x14ac:dyDescent="0.2">
      <c r="A889" s="1"/>
      <c r="B889" s="45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2.75" customHeight="1" x14ac:dyDescent="0.2">
      <c r="A890" s="1"/>
      <c r="B890" s="45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2.75" customHeight="1" x14ac:dyDescent="0.2">
      <c r="A891" s="1"/>
      <c r="B891" s="45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2.75" customHeight="1" x14ac:dyDescent="0.2">
      <c r="A892" s="1"/>
      <c r="B892" s="45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2.75" customHeight="1" x14ac:dyDescent="0.2">
      <c r="A893" s="1"/>
      <c r="B893" s="45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2.75" customHeight="1" x14ac:dyDescent="0.2">
      <c r="A894" s="1"/>
      <c r="B894" s="45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2.75" customHeight="1" x14ac:dyDescent="0.2">
      <c r="A895" s="1"/>
      <c r="B895" s="45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2.75" customHeight="1" x14ac:dyDescent="0.2">
      <c r="A896" s="1"/>
      <c r="B896" s="45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2.75" customHeight="1" x14ac:dyDescent="0.2">
      <c r="A897" s="1"/>
      <c r="B897" s="45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2.75" customHeight="1" x14ac:dyDescent="0.2">
      <c r="A898" s="1"/>
      <c r="B898" s="45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2.75" customHeight="1" x14ac:dyDescent="0.2">
      <c r="A899" s="1"/>
      <c r="B899" s="45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2.75" customHeight="1" x14ac:dyDescent="0.2">
      <c r="A900" s="1"/>
      <c r="B900" s="45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2.75" customHeight="1" x14ac:dyDescent="0.2">
      <c r="A901" s="1"/>
      <c r="B901" s="45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2.75" customHeight="1" x14ac:dyDescent="0.2">
      <c r="A902" s="1"/>
      <c r="B902" s="45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2.75" customHeight="1" x14ac:dyDescent="0.2">
      <c r="A903" s="1"/>
      <c r="B903" s="45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2.75" customHeight="1" x14ac:dyDescent="0.2">
      <c r="A904" s="1"/>
      <c r="B904" s="45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2.75" customHeight="1" x14ac:dyDescent="0.2">
      <c r="A905" s="1"/>
      <c r="B905" s="45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2.75" customHeight="1" x14ac:dyDescent="0.2">
      <c r="A906" s="1"/>
      <c r="B906" s="45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2.75" customHeight="1" x14ac:dyDescent="0.2">
      <c r="A907" s="1"/>
      <c r="B907" s="45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2.75" customHeight="1" x14ac:dyDescent="0.2">
      <c r="A908" s="1"/>
      <c r="B908" s="45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2.75" customHeight="1" x14ac:dyDescent="0.2">
      <c r="A909" s="1"/>
      <c r="B909" s="45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2.75" customHeight="1" x14ac:dyDescent="0.2">
      <c r="A910" s="1"/>
      <c r="B910" s="45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2.75" customHeight="1" x14ac:dyDescent="0.2">
      <c r="A911" s="1"/>
      <c r="B911" s="45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2.75" customHeight="1" x14ac:dyDescent="0.2">
      <c r="A912" s="1"/>
      <c r="B912" s="45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2.75" customHeight="1" x14ac:dyDescent="0.2">
      <c r="A913" s="1"/>
      <c r="B913" s="45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2.75" customHeight="1" x14ac:dyDescent="0.2">
      <c r="A914" s="1"/>
      <c r="B914" s="45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2.75" customHeight="1" x14ac:dyDescent="0.2">
      <c r="A915" s="1"/>
      <c r="B915" s="45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2.75" customHeight="1" x14ac:dyDescent="0.2">
      <c r="A916" s="1"/>
      <c r="B916" s="45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2.75" customHeight="1" x14ac:dyDescent="0.2">
      <c r="A917" s="1"/>
      <c r="B917" s="45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2.75" customHeight="1" x14ac:dyDescent="0.2">
      <c r="A918" s="1"/>
      <c r="B918" s="45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2.75" customHeight="1" x14ac:dyDescent="0.2">
      <c r="A919" s="1"/>
      <c r="B919" s="45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2.75" customHeight="1" x14ac:dyDescent="0.2">
      <c r="A920" s="1"/>
      <c r="B920" s="45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2.75" customHeight="1" x14ac:dyDescent="0.2">
      <c r="A921" s="1"/>
      <c r="B921" s="45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2.75" customHeight="1" x14ac:dyDescent="0.2">
      <c r="A922" s="1"/>
      <c r="B922" s="45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2.75" customHeight="1" x14ac:dyDescent="0.2">
      <c r="A923" s="1"/>
      <c r="B923" s="45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2.75" customHeight="1" x14ac:dyDescent="0.2">
      <c r="A924" s="1"/>
      <c r="B924" s="45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2.75" customHeight="1" x14ac:dyDescent="0.2">
      <c r="A925" s="1"/>
      <c r="B925" s="45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2.75" customHeight="1" x14ac:dyDescent="0.2">
      <c r="A926" s="1"/>
      <c r="B926" s="45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2.75" customHeight="1" x14ac:dyDescent="0.2">
      <c r="A927" s="1"/>
      <c r="B927" s="45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2.75" customHeight="1" x14ac:dyDescent="0.2">
      <c r="A928" s="1"/>
      <c r="B928" s="45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2.75" customHeight="1" x14ac:dyDescent="0.2">
      <c r="A929" s="1"/>
      <c r="B929" s="45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2.75" customHeight="1" x14ac:dyDescent="0.2">
      <c r="A930" s="1"/>
      <c r="B930" s="45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2.75" customHeight="1" x14ac:dyDescent="0.2">
      <c r="A931" s="1"/>
      <c r="B931" s="45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2.75" customHeight="1" x14ac:dyDescent="0.2">
      <c r="A932" s="1"/>
      <c r="B932" s="45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2.75" customHeight="1" x14ac:dyDescent="0.2">
      <c r="A933" s="1"/>
      <c r="B933" s="45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2.75" customHeight="1" x14ac:dyDescent="0.2">
      <c r="A934" s="1"/>
      <c r="B934" s="45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2.75" customHeight="1" x14ac:dyDescent="0.2">
      <c r="A935" s="1"/>
      <c r="B935" s="45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2.75" customHeight="1" x14ac:dyDescent="0.2">
      <c r="A936" s="1"/>
      <c r="B936" s="45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2.75" customHeight="1" x14ac:dyDescent="0.2">
      <c r="A937" s="1"/>
      <c r="B937" s="45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2.75" customHeight="1" x14ac:dyDescent="0.2">
      <c r="A938" s="1"/>
      <c r="B938" s="45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2.75" customHeight="1" x14ac:dyDescent="0.2">
      <c r="A939" s="1"/>
      <c r="B939" s="45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2.75" customHeight="1" x14ac:dyDescent="0.2">
      <c r="A940" s="1"/>
      <c r="B940" s="45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2.75" customHeight="1" x14ac:dyDescent="0.2">
      <c r="A941" s="1"/>
      <c r="B941" s="45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2.75" customHeight="1" x14ac:dyDescent="0.2">
      <c r="A942" s="1"/>
      <c r="B942" s="45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2.75" customHeight="1" x14ac:dyDescent="0.2">
      <c r="A943" s="1"/>
      <c r="B943" s="45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2.75" customHeight="1" x14ac:dyDescent="0.2">
      <c r="A944" s="1"/>
      <c r="B944" s="45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2.75" customHeight="1" x14ac:dyDescent="0.2">
      <c r="A945" s="1"/>
      <c r="B945" s="45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2.75" customHeight="1" x14ac:dyDescent="0.2">
      <c r="A946" s="1"/>
      <c r="B946" s="45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2.75" customHeight="1" x14ac:dyDescent="0.2">
      <c r="A947" s="1"/>
      <c r="B947" s="45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2.75" customHeight="1" x14ac:dyDescent="0.2">
      <c r="A948" s="1"/>
      <c r="B948" s="45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2.75" customHeight="1" x14ac:dyDescent="0.2">
      <c r="A949" s="1"/>
      <c r="B949" s="45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2.75" customHeight="1" x14ac:dyDescent="0.2">
      <c r="A950" s="1"/>
      <c r="B950" s="45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2.75" customHeight="1" x14ac:dyDescent="0.2">
      <c r="A951" s="1"/>
      <c r="B951" s="45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2.75" customHeight="1" x14ac:dyDescent="0.2">
      <c r="A952" s="1"/>
      <c r="B952" s="45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2.75" customHeight="1" x14ac:dyDescent="0.2">
      <c r="A953" s="1"/>
      <c r="B953" s="45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2.75" customHeight="1" x14ac:dyDescent="0.2">
      <c r="A954" s="1"/>
      <c r="B954" s="45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2.75" customHeight="1" x14ac:dyDescent="0.2">
      <c r="A955" s="1"/>
      <c r="B955" s="45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2.75" customHeight="1" x14ac:dyDescent="0.2">
      <c r="A956" s="1"/>
      <c r="B956" s="45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2.75" customHeight="1" x14ac:dyDescent="0.2">
      <c r="A957" s="1"/>
      <c r="B957" s="45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2.75" customHeight="1" x14ac:dyDescent="0.2">
      <c r="A958" s="1"/>
      <c r="B958" s="45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2.75" customHeight="1" x14ac:dyDescent="0.2">
      <c r="A959" s="1"/>
      <c r="B959" s="45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2.75" customHeight="1" x14ac:dyDescent="0.2">
      <c r="A960" s="1"/>
      <c r="B960" s="45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2.75" customHeight="1" x14ac:dyDescent="0.2">
      <c r="A961" s="1"/>
      <c r="B961" s="45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2.75" customHeight="1" x14ac:dyDescent="0.2">
      <c r="A962" s="1"/>
      <c r="B962" s="45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2.75" customHeight="1" x14ac:dyDescent="0.2">
      <c r="A963" s="1"/>
      <c r="B963" s="45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2.75" customHeight="1" x14ac:dyDescent="0.2">
      <c r="A964" s="1"/>
      <c r="B964" s="45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2.75" customHeight="1" x14ac:dyDescent="0.2">
      <c r="A965" s="1"/>
      <c r="B965" s="45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2.75" customHeight="1" x14ac:dyDescent="0.2">
      <c r="A966" s="1"/>
      <c r="B966" s="45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2.75" customHeight="1" x14ac:dyDescent="0.2">
      <c r="A967" s="1"/>
      <c r="B967" s="45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2.75" customHeight="1" x14ac:dyDescent="0.2">
      <c r="A968" s="1"/>
      <c r="B968" s="45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2.75" customHeight="1" x14ac:dyDescent="0.2">
      <c r="A969" s="1"/>
      <c r="B969" s="45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2.75" customHeight="1" x14ac:dyDescent="0.2">
      <c r="A970" s="1"/>
      <c r="B970" s="45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2.75" customHeight="1" x14ac:dyDescent="0.2">
      <c r="A971" s="1"/>
      <c r="B971" s="45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2.75" customHeight="1" x14ac:dyDescent="0.2">
      <c r="A972" s="1"/>
      <c r="B972" s="45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2.75" customHeight="1" x14ac:dyDescent="0.2">
      <c r="A973" s="1"/>
      <c r="B973" s="45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2.75" customHeight="1" x14ac:dyDescent="0.2">
      <c r="A974" s="1"/>
      <c r="B974" s="45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2.75" customHeight="1" x14ac:dyDescent="0.2">
      <c r="A975" s="1"/>
      <c r="B975" s="45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2.75" customHeight="1" x14ac:dyDescent="0.2">
      <c r="A976" s="1"/>
      <c r="B976" s="45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2.75" customHeight="1" x14ac:dyDescent="0.2">
      <c r="A977" s="1"/>
      <c r="B977" s="45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2.75" customHeight="1" x14ac:dyDescent="0.2">
      <c r="A978" s="1"/>
      <c r="B978" s="45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2.75" customHeight="1" x14ac:dyDescent="0.2">
      <c r="A979" s="1"/>
      <c r="B979" s="45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2.75" customHeight="1" x14ac:dyDescent="0.2">
      <c r="A980" s="1"/>
      <c r="B980" s="45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2.75" customHeight="1" x14ac:dyDescent="0.2">
      <c r="A981" s="1"/>
      <c r="B981" s="45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2.75" customHeight="1" x14ac:dyDescent="0.2">
      <c r="A982" s="1"/>
      <c r="B982" s="45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2.75" customHeight="1" x14ac:dyDescent="0.2">
      <c r="A983" s="1"/>
      <c r="B983" s="45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2.75" customHeight="1" x14ac:dyDescent="0.2">
      <c r="A984" s="1"/>
      <c r="B984" s="45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2.75" customHeight="1" x14ac:dyDescent="0.2">
      <c r="A985" s="1"/>
      <c r="B985" s="45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2.75" customHeight="1" x14ac:dyDescent="0.2">
      <c r="A986" s="1"/>
      <c r="B986" s="45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2.75" customHeight="1" x14ac:dyDescent="0.2">
      <c r="A987" s="1"/>
      <c r="B987" s="45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2.75" customHeight="1" x14ac:dyDescent="0.2">
      <c r="A988" s="1"/>
      <c r="B988" s="45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2.75" customHeight="1" x14ac:dyDescent="0.2">
      <c r="A989" s="1"/>
      <c r="B989" s="45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2.75" customHeight="1" x14ac:dyDescent="0.2">
      <c r="A990" s="1"/>
      <c r="B990" s="45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2.75" customHeight="1" x14ac:dyDescent="0.2">
      <c r="A991" s="1"/>
      <c r="B991" s="45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2.75" customHeight="1" x14ac:dyDescent="0.2">
      <c r="A992" s="1"/>
      <c r="B992" s="45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2.75" customHeight="1" x14ac:dyDescent="0.2">
      <c r="A993" s="1"/>
      <c r="B993" s="45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2.75" customHeight="1" x14ac:dyDescent="0.2">
      <c r="A994" s="1"/>
      <c r="B994" s="45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2.75" customHeight="1" x14ac:dyDescent="0.2">
      <c r="A995" s="1"/>
      <c r="B995" s="45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2.75" customHeight="1" x14ac:dyDescent="0.2">
      <c r="A996" s="1"/>
      <c r="B996" s="45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2.75" customHeight="1" x14ac:dyDescent="0.2">
      <c r="A997" s="1"/>
      <c r="B997" s="45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2.75" customHeight="1" x14ac:dyDescent="0.2">
      <c r="A998" s="1"/>
      <c r="B998" s="45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2.75" customHeight="1" x14ac:dyDescent="0.2">
      <c r="A999" s="1"/>
      <c r="B999" s="45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2.75" customHeight="1" x14ac:dyDescent="0.2">
      <c r="A1000" s="1"/>
      <c r="B1000" s="45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7">
    <mergeCell ref="B83:E83"/>
    <mergeCell ref="H83:Q83"/>
    <mergeCell ref="B1:Q1"/>
    <mergeCell ref="B2:Q2"/>
    <mergeCell ref="B3:H3"/>
    <mergeCell ref="L3:Q4"/>
    <mergeCell ref="B80:C80"/>
  </mergeCells>
  <pageMargins left="1.22" right="0.36" top="0.76" bottom="0.28999999999999998" header="0" footer="0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Combined budget (BS)</vt:lpstr>
      <vt:lpstr>'Combined budget (BS)'!Print_Titles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</dc:creator>
  <cp:lastModifiedBy>HP</cp:lastModifiedBy>
  <cp:lastPrinted>2022-03-04T10:43:44Z</cp:lastPrinted>
  <dcterms:created xsi:type="dcterms:W3CDTF">2020-07-07T08:08:25Z</dcterms:created>
  <dcterms:modified xsi:type="dcterms:W3CDTF">2022-03-24T11:11:41Z</dcterms:modified>
</cp:coreProperties>
</file>